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66925"/>
  <mc:AlternateContent xmlns:mc="http://schemas.openxmlformats.org/markup-compatibility/2006">
    <mc:Choice Requires="x15">
      <x15ac:absPath xmlns:x15ac="http://schemas.microsoft.com/office/spreadsheetml/2010/11/ac" url="C:\Users\jeanp.pinzon\Desktop\Control Interno\2024\Mapa de Riesgos\Seguimiento\Corrupción\2 Seguimiento Corrupción\"/>
    </mc:Choice>
  </mc:AlternateContent>
  <xr:revisionPtr revIDLastSave="0" documentId="13_ncr:1_{FC6286DF-CF35-4AE9-B268-71FC47EE6C83}" xr6:coauthVersionLast="47" xr6:coauthVersionMax="47" xr10:uidLastSave="{00000000-0000-0000-0000-000000000000}"/>
  <bookViews>
    <workbookView xWindow="-120" yWindow="-120" windowWidth="29040" windowHeight="15840" tabRatio="807" xr2:uid="{00000000-000D-0000-FFFF-FFFF00000000}"/>
  </bookViews>
  <sheets>
    <sheet name="Procesos Misionales" sheetId="6" r:id="rId1"/>
  </sheets>
  <externalReferences>
    <externalReference r:id="rId2"/>
  </externalReferences>
  <definedNames>
    <definedName name="_xlnm.Print_Area" localSheetId="0">'Procesos Misionales'!$A$1:$AG$43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2" i="6" l="1"/>
  <c r="L41" i="6"/>
  <c r="L40" i="6"/>
  <c r="L39" i="6"/>
  <c r="L38" i="6"/>
  <c r="L37" i="6"/>
  <c r="L36" i="6"/>
  <c r="M36" i="6" s="1"/>
  <c r="M39" i="6" s="1"/>
  <c r="G36" i="6"/>
  <c r="H36" i="6" s="1"/>
  <c r="L35" i="6"/>
  <c r="L34" i="6"/>
  <c r="L33" i="6"/>
  <c r="L32" i="6"/>
  <c r="L31" i="6"/>
  <c r="L30" i="6"/>
  <c r="L29" i="6"/>
  <c r="M29" i="6" s="1"/>
  <c r="M32" i="6" s="1"/>
  <c r="G29" i="6"/>
  <c r="H29" i="6" s="1"/>
  <c r="L28" i="6"/>
  <c r="L27" i="6"/>
  <c r="L26" i="6"/>
  <c r="L25" i="6"/>
  <c r="L24" i="6"/>
  <c r="L23" i="6"/>
  <c r="L22" i="6"/>
  <c r="M22" i="6" s="1"/>
  <c r="M25" i="6" s="1"/>
  <c r="G22" i="6"/>
  <c r="H22" i="6" s="1"/>
  <c r="L21" i="6"/>
  <c r="L20" i="6"/>
  <c r="L19" i="6"/>
  <c r="L18" i="6"/>
  <c r="L17" i="6"/>
  <c r="M16" i="6" s="1"/>
  <c r="M19" i="6" s="1"/>
  <c r="L16" i="6"/>
  <c r="H16" i="6"/>
  <c r="G16" i="6"/>
  <c r="O25" i="6" l="1"/>
  <c r="O22" i="6" s="1"/>
  <c r="P22" i="6"/>
  <c r="O32" i="6"/>
  <c r="O29" i="6" s="1"/>
  <c r="P29" i="6"/>
  <c r="O39" i="6"/>
  <c r="O36" i="6" s="1"/>
  <c r="P36" i="6"/>
  <c r="O19" i="6"/>
  <c r="P16" i="6"/>
  <c r="Q19" i="6" l="1"/>
  <c r="R16" i="6" s="1"/>
  <c r="S16" i="6" s="1"/>
  <c r="T16" i="6" s="1"/>
  <c r="Q25" i="6"/>
  <c r="R22" i="6" s="1"/>
  <c r="S22" i="6" s="1"/>
  <c r="T22" i="6" s="1"/>
  <c r="O16" i="6"/>
  <c r="Q39" i="6"/>
  <c r="R36" i="6" s="1"/>
  <c r="S36" i="6" s="1"/>
  <c r="T36" i="6" s="1"/>
  <c r="Q32" i="6"/>
  <c r="R29" i="6" s="1"/>
  <c r="S29" i="6" s="1"/>
  <c r="T29" i="6" s="1"/>
</calcChain>
</file>

<file path=xl/sharedStrings.xml><?xml version="1.0" encoding="utf-8"?>
<sst xmlns="http://schemas.openxmlformats.org/spreadsheetml/2006/main" count="209" uniqueCount="140">
  <si>
    <t>DIRECCIONAMIENTO ESTRATÉGICO</t>
  </si>
  <si>
    <t>CÓDIGO</t>
  </si>
  <si>
    <t>E-DES-FT-020</t>
  </si>
  <si>
    <t>VERSIÓN</t>
  </si>
  <si>
    <t>02</t>
  </si>
  <si>
    <t>MAPA DE RIESGOS DE CORRUPCIÓN</t>
  </si>
  <si>
    <t>PÁGINA</t>
  </si>
  <si>
    <t xml:space="preserve">1 de 1 </t>
  </si>
  <si>
    <t>VIGENTE DESDE</t>
  </si>
  <si>
    <t>PROCESO</t>
  </si>
  <si>
    <t>PROCESOS MISIONALES</t>
  </si>
  <si>
    <t>FECHA DE ACTUALIZACIÓN</t>
  </si>
  <si>
    <t>OBJETIVO DEL PROCESO</t>
  </si>
  <si>
    <t>FORMULACIÓN</t>
  </si>
  <si>
    <t>1 SEGUIMIENTO</t>
  </si>
  <si>
    <t>2 SEGUIMIENTO</t>
  </si>
  <si>
    <t>3 SEGUIMIENTO</t>
  </si>
  <si>
    <t>ALCANCE DEL PROCESO</t>
  </si>
  <si>
    <t>X</t>
  </si>
  <si>
    <t>IDENTIFICACIÓN DEL RIESGO</t>
  </si>
  <si>
    <t>VALORACIÓN DEL RIESGO</t>
  </si>
  <si>
    <t xml:space="preserve">MONITOREO </t>
  </si>
  <si>
    <t>SEGUIMIENTO Y EVALUACIÓN</t>
  </si>
  <si>
    <t>No. de Riesgo</t>
  </si>
  <si>
    <t>CAUSA</t>
  </si>
  <si>
    <t>RIESGO</t>
  </si>
  <si>
    <t>CONSECUENCIA</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</si>
  <si>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</si>
  <si>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</si>
  <si>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</si>
  <si>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</si>
  <si>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</si>
  <si>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</si>
  <si>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</si>
  <si>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</si>
  <si>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</si>
  <si>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</si>
  <si>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</si>
  <si>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</si>
  <si>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</si>
  <si>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PROBABILIDAD RESIDUAL</t>
  </si>
  <si>
    <t>ZONA DE RIESGO RESIDUAL</t>
  </si>
  <si>
    <t>OPCIÓN DE MANEJO</t>
  </si>
  <si>
    <t>ACCIONES DE CONTINGENCIA EN CASO DE MATERIALIZACIÓN DEL RIESGO</t>
  </si>
  <si>
    <t>ACCIONESPARA EL FORTALECIMIENTO DE LOS CONTROLES</t>
  </si>
  <si>
    <t>PROBABILIDAD INHERENTE</t>
  </si>
  <si>
    <t>IMPACTO INHERENTE</t>
  </si>
  <si>
    <t>ZONA DE RIESGO INHERENTE</t>
  </si>
  <si>
    <t>ACCIONES A IMPLEMENTAR PARA EL FORTALECIMIENTO</t>
  </si>
  <si>
    <t>PERIODO DE EJECUCIÓN DE LAS ACCIONES A IMPLEMENTAR</t>
  </si>
  <si>
    <t>FECHA DEL MONITOREO</t>
  </si>
  <si>
    <t>REPORTE DE LA EJECUCIÓN DE LOS CONTROLES</t>
  </si>
  <si>
    <t>REPORTE DE LA EJECUCIÓN DE LAS ACCIONES PARA EL FORTALECIMENTO DEL RIESGO</t>
  </si>
  <si>
    <t>REPORTE DE LAS ACCIONES DESARROLLADAS EN CASO DE QUE SE HAYA MATERIALIZADO EL RIESGO</t>
  </si>
  <si>
    <t>OBSERVACIONES DEL MONITOREO</t>
  </si>
  <si>
    <t xml:space="preserve">OBSERVACIONES OFICINA ASESORA DE PLANEACIÓN </t>
  </si>
  <si>
    <t>OBSERVACIONES OFICINA DE  CONTROL INTERNO</t>
  </si>
  <si>
    <t>* Inobservancia por parte de los equipos psicosociales a los procedimientos y controles establecidos.
* Ausencia o debilidad en el seguimiento y controles que se realizan sobre las acciones desarrolladas y evidencias presentadas por los equipos.</t>
  </si>
  <si>
    <t xml:space="preserve">Manipulación y alteración de la información de los NNAJ por parte de los funcionarios y/o contratistas del proceso misional para beneficiar o priorizar en la prestación de los servicios a un beneficiario que no cumplen con los criterios requeridos. </t>
  </si>
  <si>
    <t xml:space="preserve">
* Favorecimiento por parte del equipo humano a cargo del proceso de postulación de jóvenes y verificación de cumplimiento de criterios, para vinculación a  actividades de corresponsabilidad.</t>
  </si>
  <si>
    <t>MUY BAJA</t>
  </si>
  <si>
    <t>MODERADO</t>
  </si>
  <si>
    <r>
      <rPr>
        <sz val="12"/>
        <color rgb="FF000000"/>
        <rFont val="Times New Roman"/>
      </rPr>
      <t xml:space="preserve">
</t>
    </r>
    <r>
      <rPr>
        <b/>
        <sz val="12"/>
        <color rgb="FF000000"/>
        <rFont val="Times New Roman"/>
      </rPr>
      <t xml:space="preserve">Gerencia de Capacidades - Educación
</t>
    </r>
    <r>
      <rPr>
        <sz val="12"/>
        <color rgb="FF000000"/>
        <rFont val="Times New Roman"/>
      </rPr>
      <t xml:space="preserve">
1. El funcionario o contratista líder del componente de educación verifica los documentos de los AJ, cada semestre y los presenta a la Comisión de Evaluación y Promoción en el formato </t>
    </r>
    <r>
      <rPr>
        <b/>
        <sz val="12"/>
        <color rgb="FF000000"/>
        <rFont val="Times New Roman"/>
      </rPr>
      <t>M-PSS-FT-039.</t>
    </r>
    <r>
      <rPr>
        <sz val="12"/>
        <color rgb="FF000000"/>
        <rFont val="Times New Roman"/>
      </rPr>
      <t xml:space="preserve"> Si el joven no cumple con la documentación entregada se rechaza para promoción y si cumple se pasa para validación en Comisión de Evaluación Escuela Pedagógica Integral IDIPRON.
2. El responsable de la secretaría académica de la dimensión de educación realiza seguimiento semestral a los formatos de comisión y evaluación, realizado a través de drive del correo secretariacademica@idipron.gov.co, constatando que la documentación entregada corresponde a los casos de NNAJ aprobados en la misma. Si el joven no cumple con la documentación entregada se rechaza para promoción y si cumple se pasa para validación en Comisión de Evaluación Escuela Pedagógica Integral IDIPRON.
</t>
    </r>
    <r>
      <rPr>
        <b/>
        <sz val="12"/>
        <color rgb="FF000000"/>
        <rFont val="Times New Roman"/>
      </rPr>
      <t xml:space="preserve">
Gerencia de Capacidades - Espiritualidad: 
</t>
    </r>
    <r>
      <rPr>
        <sz val="12"/>
        <color rgb="FF000000"/>
        <rFont val="Times New Roman"/>
      </rPr>
      <t xml:space="preserve">3. El Funcionario o Contratista  líder de la dimensión de espiritualidad verifica mensualmente la veracidad del registro de las actividades con los NNAJ en los formatos y cargue de la información en el SIMI, a fin de establecer el cumplimiento de las cláusulas de custodia y manejo de la información documentado en formato Acta M-GDO-FT-004.
</t>
    </r>
    <r>
      <rPr>
        <b/>
        <sz val="12"/>
        <color rgb="FF000000"/>
        <rFont val="Times New Roman"/>
      </rPr>
      <t xml:space="preserve">Gerencia de Estratégia de Corresponsabilidad - Coordinadores de Convenios
</t>
    </r>
    <r>
      <rPr>
        <sz val="12"/>
        <color rgb="FF000000"/>
        <rFont val="Times New Roman"/>
      </rPr>
      <t xml:space="preserve">
4. Los Coordinadores de cada convenio, revisan mensualmente el "Informe Final para la Concesión de Estímulo de Corresponsabilidad M-PSS-FT-045" generado por el Equipo de Consolidación de Estímulos de Corresponsabilidad - ECEC, validando que la información corresponda con las asistencias registradas en cada convenio. Los resultados de la revisiòn son consignados en formato de Acta A-GDO-FT-004</t>
    </r>
  </si>
  <si>
    <t>¿Existe un responsable asignado a la ejecución del control?</t>
  </si>
  <si>
    <t>ASIGNADO</t>
  </si>
  <si>
    <t>FUERTE (SIEMPRE SE EJECUTA)</t>
  </si>
  <si>
    <t>DIRECTAMENTE</t>
  </si>
  <si>
    <t>REDUCIR EL RIESGO</t>
  </si>
  <si>
    <t xml:space="preserve">* Observando el debido proceso, informar la situación al superior inmediato y a la Subdirección de Lineamientos y Politicas  acompañado de los documentos que soportan la manipulación o alteración, para que se tomen las acciones pertinentes y se ponga en conocimiento de las autoridades compententes.
</t>
  </si>
  <si>
    <t>La Subdireccion de Lineamientos y Politicas realizará una Capacitación trimestral con los responsables del registro de actividades de las unidades con el fin de consientizar sobre la  importancia del buen manejo y diligenciamiento de los formatos que evidencian los servicios prestados a los NNAJ y su registro en el SIMI, documentandola en Acta M-GDO-FT-004.</t>
  </si>
  <si>
    <t>1 de mayo a 31 de diciembre de 2024</t>
  </si>
  <si>
    <t xml:space="preserve">"COMPONENTE DE EDUCACIÓN-ESTRATEGIA DE FORMACIÓN ACADÉMICA
02/09/2024
</t>
  </si>
  <si>
    <t xml:space="preserve">COMPONENTE DE EDUCACIÓN-ESTRATEGIA DE FORMACIÓN ACADÉMICA
Cada semestre en la Comisión de Evaluación y Promoción se diligencia el formato "LISTA DE VERIFICACIÓN DE DOCUMENTOS PARA COMISIÓN DE EVALUACIÓN Y PROMOCIÓN M-PSS-FT-039". 
*BOLETIN ACADÉMICO- M-PSS-FT-004
*REGISTRO PARA COMISIÓN DE EVALUACIÓN Y PROMOCIÓN  M-PSS-FT-024
*CONCEPTO COMISIÓN DE EVALUACIÓN  M-PSS-FT-029
* Acta M-GDO-FT-004.
* Se adjunta base de indicadores de SIMI con número de aprobados (promovidos) en el primer semestre del 2024
</t>
  </si>
  <si>
    <t xml:space="preserve">COMPONENTE DE EDUCACIÓN-ESTRATEGIA DE FORMACIÓN ACADÉMICA
En la estrategia de formación académica se llevó a cabo las comisiones de evaluación y promoción de los NNAJ matriculados en el marco del programa de educación para jóvenes y adultos en modelos educativos flexibles  IDIPRON y el  I.E.D. Gerardo Paredes, desarrolladas en las siguientes fechas:
UPI SAN FRANCISCO: 29/07/2024
UPI LA 32: 30/07/2024
UPI SANTA LUCIA: 01/08/2024
ESCUELA EN TERRITORIO: 02/08/2024
UPI LA 27: 05/08/2024
UPI PERDOMO (EXTERNADO): 08/08/2024
UPI PERDOMO (ESTÍMULO DE CORRESPONSABILIDAD): 09/08/2024
</t>
  </si>
  <si>
    <t xml:space="preserve">COMPONENTE DE EDUCACIÓN-ESTRATEGIA DE FORMACIÓN ACADÉMICA
*Se comaprte formato de LISTA DE VERIFICACIÓN DE DOCUMENTOS PARA COMISIÓN DE EVALUACIÓN Y PROMOCIÓN M-PSS-FT-039
*Se comaparte enlace del One Drive de seguimiento a la información recogida en las comisones de evaluación y promoción del primer periodo académico del 2024.
https://idipronbgta-my.sharepoint.com/:f:/g/personal/secretariacademica_idipron_gov_co/EhpqF09N6pZDieLdX-YwUJcBbsG7LZjNtlhPQTe2jYYbtw?e=i6XAZi 
No se matrerializó el riesgo
</t>
  </si>
  <si>
    <t xml:space="preserve">COMPONENTE DE EDUCACIÓN-ESTRATEGIA DE FORMACIÓN ACADÉMICA
Se aclara que los resulatdos de pruebas diagnósticas  se realizan en la plataforma SIMI 2,0 
</t>
  </si>
  <si>
    <r>
      <rPr>
        <b/>
        <u/>
        <sz val="12"/>
        <color rgb="FF000000"/>
        <rFont val="Times New Roman"/>
      </rPr>
      <t>Control 1:</t>
    </r>
    <r>
      <rPr>
        <b/>
        <sz val="12"/>
        <color rgb="FF000000"/>
        <rFont val="Times New Roman"/>
      </rPr>
      <t xml:space="preserve"> </t>
    </r>
    <r>
      <rPr>
        <sz val="12"/>
        <color rgb="FF000000"/>
        <rFont val="Times New Roman"/>
      </rPr>
      <t xml:space="preserve">se reciben como evidencias el formato M-PSS-FT-039. donde relacionan 7 UPIS con los registros de los JA que serán promovidos y como anexo a este soporte esta la matriz con los JA que serán promovidos en formato Excel, SIn embargo, el formato solo da cuenta la relación desde julio 29 hasta agosto, faltando información para el periodo evaluado
</t>
    </r>
    <r>
      <rPr>
        <b/>
        <u/>
        <sz val="12"/>
        <color rgb="FF000000"/>
        <rFont val="Times New Roman"/>
      </rPr>
      <t xml:space="preserve">Control 2: </t>
    </r>
    <r>
      <rPr>
        <sz val="12"/>
        <color rgb="FF000000"/>
        <rFont val="Times New Roman"/>
      </rPr>
      <t xml:space="preserve">se recibe información de 5 upis desde mayo hasta agosto, dentro de cada documento están relacionadas las actividades con los NNAJ en el formato M-PSS-FT-104, para un total de 20 matrices recibidas.
En cada hoja están las dimensiones trabajadas en el marco de las actividades. Sin embargo, no se evidencian las acciones sugeridas en el drive, relacionadas con el cumplimiento de la documentación. 
</t>
    </r>
    <r>
      <rPr>
        <b/>
        <u/>
        <sz val="12"/>
        <color rgb="FF000000"/>
        <rFont val="Times New Roman"/>
      </rPr>
      <t>Control 3:</t>
    </r>
    <r>
      <rPr>
        <sz val="12"/>
        <color rgb="FF000000"/>
        <rFont val="Times New Roman"/>
      </rPr>
      <t xml:space="preserve"> se evidencian 4 actas relacionando la información contenida en el SIMI y se encuentran firmadas, se reciben con las siguientes fechas 4mayo2024 con las acciones de mayo (74 talleres), 3julio2024 con las acciones de junio (68 talleres) 1agosto2024 con las acciones de julio (56 talleres) y del 28agosto2024 con las acciones del mes de agosto  (9 talleres), en este sentido, se considera que la fecha del acta de MAYO esta errónea toda vez que para principios del mes están reportando lo que se realizó hasta el 31 de mayo y no es consecuente con las otras actar realizadas al finalizar el mes. 
</t>
    </r>
    <r>
      <rPr>
        <b/>
        <sz val="12"/>
        <color rgb="FF000000"/>
        <rFont val="Times New Roman"/>
      </rPr>
      <t>Control 4:</t>
    </r>
    <r>
      <rPr>
        <sz val="12"/>
        <color rgb="FF000000"/>
        <rFont val="Times New Roman"/>
      </rPr>
      <t xml:space="preserve"> no se presentan evidencias de lo descrito en el control. 
</t>
    </r>
    <r>
      <rPr>
        <b/>
        <u/>
        <sz val="12"/>
        <color rgb="FF000000"/>
        <rFont val="Times New Roman"/>
      </rPr>
      <t>Acción de fortalecimiento:</t>
    </r>
    <r>
      <rPr>
        <sz val="12"/>
        <color rgb="FF000000"/>
        <rFont val="Times New Roman"/>
      </rPr>
      <t xml:space="preserve"> 
En las casillas definidas el proceso realiza un reporte confuso que no corresponde con la acción planteada. No se evidencia la realización de la capacitación relacionada en la acción de fortalecimiento
Para este periodo el proceso indica que no se materializó el riesgo
Se sugiere al proceso, organizar las evidencias para identificar mas claramente la aplicación de controles</t>
    </r>
  </si>
  <si>
    <r>
      <rPr>
        <sz val="12"/>
        <color rgb="FF000000"/>
        <rFont val="Times New Roman"/>
      </rPr>
      <t>Gerencia de Capacidades - Educación
Control 1: la evidencia aportada no permite verificar ejecución de la actividad de control, debido a que si bien el proceso aporto la lista de verificación de los documentos para la Comisión de Evaluación y Promoción en el formato M-PSS-FT-039, solo estan relacionadas las siguientes fechas ( el 29 y 30 de julio; el 1, 2 y 5 de agosto). que sugieren registros faltantes de los meses de mayo y junio para completar el periodo evaluado.
Control 2.  la evidencia aportada no permite verificar ejecución de la actividad de control, debido a que el proceso soporta la planeación y seguimiento mensual de actividades con NNAJ en el formato M-PSS-FT-104, sin embargo, la evidencia aportada no es coherente con la descripción del control "</t>
    </r>
    <r>
      <rPr>
        <i/>
        <sz val="12"/>
        <color rgb="FF000000"/>
        <rFont val="Times New Roman"/>
      </rPr>
      <t>El responsable de la secretaría académica de la dimensión de educación realiza seguimiento semestral a los formatos de comisión y evaluación, realizado a través de drive del correo secretariacademica@idipron.gov.co, constatando que la documentación entregada corresponde a los casos de NNAJ aprobados en la misma</t>
    </r>
    <r>
      <rPr>
        <sz val="12"/>
        <color rgb="FF000000"/>
        <rFont val="Times New Roman"/>
      </rPr>
      <t>.".
Gerencia de Capacidades - Espiritualidad: 
Control 3. se evidenció la ejecución de la actividad de control con la evidencia de 4 actas de los meses mayo, junio julio y agosto  formato codigo M-GDO-FT-004.  
Gerencia de Estratégia de Corresponsabilidad - Coordinadores de Convenios
Control 4: No se aportó evidencia que dé cuenta de la ejecución de la actividad de control
Acción de fortalecimiento: No se aportó evidencia que dé cuenta de la ejecución de la actividad de control, adicionalmente, en las casillas definidas el proceso realiza un reporte que no corresponde con la acción planteada de realizar "</t>
    </r>
    <r>
      <rPr>
        <i/>
        <sz val="12"/>
        <color rgb="FF000000"/>
        <rFont val="Times New Roman"/>
      </rPr>
      <t xml:space="preserve">Capacitación trimestral con los responsables del registro de actividades de las unidades con el fin de consientizar sobre la  importancia del buen manejo y diligenciamiento de los formato"
</t>
    </r>
    <r>
      <rPr>
        <sz val="12"/>
        <color rgb="FF000000"/>
        <rFont val="Times New Roman"/>
      </rPr>
      <t xml:space="preserve">
Para este periodo el proceso indica que no se materializó el riesgo
Se recomienda al proceso, aportar las evidencias completas, coherentes y organizadas que permitan validar el cumplimiento de la aplicación de los controles.
</t>
    </r>
  </si>
  <si>
    <t>¿El responsable tiene la autoridad y adecuada segregación de funciones en la ejecución del control?</t>
  </si>
  <si>
    <t>ADECUADO</t>
  </si>
  <si>
    <t>: Control 3, Espiritualidad: Se realizó revisión de los formatos talleres educativos realizados por los contratistas y su registro en SIMI durante los meses de mayo a agosto 2024, con el fin de hacer seguimiento a la custodia y manejo de información de los NNAJ., por medio de acta de reunión. Se adjuntan 4 actas.</t>
  </si>
  <si>
    <t>N/A</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</si>
  <si>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</si>
  <si>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</si>
  <si>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</si>
  <si>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</si>
  <si>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Detectar</t>
  </si>
  <si>
    <t xml:space="preserve">¿SE MATERIALIZO EL RIESGO DURANTE EL PERIODO?  
</t>
  </si>
  <si>
    <t>PRODUCTO O REGISTRO QUE QUEDA DE LA EJECUCIÓN DE LAS ACCIONES PARA FORTALECER EL RIESGO</t>
  </si>
  <si>
    <t>Los coordinadores revisan y validan la información emitida por el ECEC elaborando actas y/o respondiendo mediante correo electrónico la validación conforme el procedimientoa de cargue de planillas y consolidación de estímulos de corresponsabilidad  M-PSS-IN-003</t>
  </si>
  <si>
    <t xml:space="preserve">Los coordinadores que no estan llevando a cabo la accion medinate acta la empezarn a aimplmentar para la proxima revision mensual, esto es por incio de convenios </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</si>
  <si>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</si>
  <si>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</si>
  <si>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</si>
  <si>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SE RESUELVEN OPORTUNAMENTE</t>
  </si>
  <si>
    <t>NO</t>
  </si>
  <si>
    <t>Capacitación registrada en formato de Acta A-GDO-FT-004</t>
  </si>
  <si>
    <t>SI</t>
  </si>
  <si>
    <t>* Omisión por parte de las Upis en la verificación  de las cantidades especificadas en las remisiones hechas por el proveedor contra la programación enviada desde el Economato. 
* En algunos productos las porciones entregadas pueden superar lo programado debido a cortes y presentaciones específicas, que no pueden ser menores a las requeridas.
* El no cumplimiento de la minuta al reducir las porciones a los NNAJ.
* Desactualización del cargue de asistencias en el Sistema de Información Misional SIMI, por parte de las Upi. 
* Incumplimiento del lineamiento establecido respecto al personal autorizado para el suministro de alimentación, con fundamento en su acompañamiento pedagógico a los NNAJ.
* Posibles debilidades en el control realizado sobre los bienes y recursos de transporte, destinados para el goce efectivo de los derechos de los NNAJ.
* Posible manipulación de las Terminales de Carga Asistida -TCA de las tarjetas tullave, por parte de los AJ y/o personal no autorizado para ello.
* Recarga de tarjetas TuLlave no personalizadas de los AJ o de personal no vinculado al Modelo Pedagógico, por parte de la persona encargada de las  Terminales de Carga Asistida -TCA.</t>
  </si>
  <si>
    <t>Desvío de los recursos de alimentación y de transporte destinados para los NNAJ por parte de los funcionarios y/o contratistas del proceso misional para beneficio propio o de un tercero</t>
  </si>
  <si>
    <t>Pérdida de recursos de la entidad.
Hallazgos por parte de entes de control internos y externos.
Ejecución anticipada de recursos que generan un posible déficit y la nececesidad de adiciones o nueva contratación  de los mismos.
Incumplimiento de las metas establecidas en el Proyecto.
Sanciones disciplinarias para la entidad.
Procesos penales, disciplinarios y fiscales.
* Pérdida de recursos de la Entidad.
* Hallazgos por parte de  entes de control internos y externos.</t>
  </si>
  <si>
    <t>BAJA</t>
  </si>
  <si>
    <t>MAYOR</t>
  </si>
  <si>
    <r>
      <rPr>
        <b/>
        <sz val="14"/>
        <color rgb="FF000000"/>
        <rFont val="Times New Roman"/>
      </rPr>
      <t>Convenio SITP</t>
    </r>
    <r>
      <rPr>
        <b/>
        <strike/>
        <sz val="14"/>
        <color rgb="FF000000"/>
        <rFont val="Times New Roman"/>
      </rPr>
      <t xml:space="preserve"> 
</t>
    </r>
    <r>
      <rPr>
        <sz val="14"/>
        <color rgb="FF000000"/>
        <rFont val="Times New Roman"/>
      </rPr>
      <t xml:space="preserve">1. El funcionario o contratista responsable de la coordinación del Convenio SITP, verifica semanalmente que la información de las Planillas de Control SITP de las Upi, la reportada por Recaudo Bogotá S.A.S y las asistencias reportadas en SIMI, sean usuarios del IDIPRON del contexto externado, el cual se documenta en Base de Excel seguimiento recargas Tullave  y envía vía correo electrónico solicitud de ajustes a las inconsistencias encontradas en las planillas de control diarias entregadas por los responsables de Unidad; quienes deben indicar por el mismo medio las acciones de mejora realizadas.
</t>
    </r>
    <r>
      <rPr>
        <b/>
        <sz val="14"/>
        <color rgb="FF000000"/>
        <rFont val="Times New Roman"/>
      </rPr>
      <t xml:space="preserve">SUBDIRECCION POBLACIONAL - Profesionales de Apoyo en UPI
</t>
    </r>
    <r>
      <rPr>
        <sz val="14"/>
        <color rgb="FF000000"/>
        <rFont val="Times New Roman"/>
      </rPr>
      <t xml:space="preserve">
2. En las unidades en donde se realiza la preparacion de alimentos, cada vez que se prepara un servicio (desayuno, almuerzo, merienda y cena), el o la jefe / lider de cocina diligencia y firma el formato M-PSS-FT-199 Control de Porciones registrando el numero de porciones preparadas y servidas, los alimentos (ingredientes) utilizados en la preparación y su gramaje, así como el total que corresponde a la multiplicación entre la "Porción individual" y "Número de porciones preparadas y servidas. </t>
    </r>
  </si>
  <si>
    <t>* Observando el debido proceso, informar la situación al superior inmediato y a la Subdirección de Métodos Educativos, acompañado de los documentos que soportan la manipulación o alteración, para que se tomen las acciones pertinentes y se ponga en conocimineto de las autoridades compententes.</t>
  </si>
  <si>
    <t xml:space="preserve">1. El profesional designado por la Subdireccion Poblacional realiza la revision mensual del informe de solicitudes de transporte generado en las Unidades de Protección y en Territorio, a fin de determinar la pertinencia de cada servicio solicitado y su congruencia con las actividades desarrolladas. en caso de detectar solicitudes que no correspondan con las actividades desarrolladas por las unidades o territorio, informa a la Subdirección Poblacional para el seguimiento correspondiente.
2. La Gerente de Inserción Socioeconómica cada vez que sea requerido, revisa las solicitudes de alimentos requeridos por la Funcionaria o Contratista encargada de Formación Técnica - Talleres, verificando su pertinencia de acuerdo al cronograma de actividades programadas. En caso de que apruebe la solicitud envía  correo electrónico al Economato para el despacho de los alimentos. 
</t>
  </si>
  <si>
    <t>01 de mayo de 2024 al 31 de Dicimebre de 2024</t>
  </si>
  <si>
    <r>
      <rPr>
        <sz val="14"/>
        <color rgb="FF000000"/>
        <rFont val="Times New Roman"/>
      </rPr>
      <t xml:space="preserve">"Riesgo 2 Cotrol 1 : Por  parte de la Subdirección Poblacional  se realizó el seguimiento y  revisión mensual del informe de solicitudes de transporte generado en las Unidades de Protección integral y por parte de la gerencia de territorio realizadas en el segundo </t>
    </r>
    <r>
      <rPr>
        <sz val="14"/>
        <color rgb="FFFF0000"/>
        <rFont val="Times New Roman"/>
      </rPr>
      <t xml:space="preserve"> cuatrimestre de la vigencia de 2024 para lo cual se verifica que se recibieron 569 </t>
    </r>
    <r>
      <rPr>
        <sz val="14"/>
        <color rgb="FF000000"/>
        <rFont val="Times New Roman"/>
      </rPr>
      <t xml:space="preserve">solicitudes de trasporte entre las cuales están traslado de jóvenes asistencias médicas, trasladar a funcionarios a realizar acercamientos a los domicilios de los NNAJ, trasladar NNAJ a encuentro familiar, trasladar NNAJ a citación del ICBF traslado de jóvenes entre unidades, trasladar a NNAJ a clases técnicas en TEINCO y trasladar NNAJ por código blanco entre otros, los cuales fueron cotejados con los correos revividos de parte de la gerencia operativa y la gerencia de territorio y son verificados de acuerdo al procedimiento establecido. 
Riesgo 2 control 1.2  En el presente periodo se realizaron 9.542 verificaciones totales por un valor de $62.489.700, entre la información que envía Recaudo Bogotá, las planillas físicas “PLANILLA DE CONTROL SITP M-MEX-FT-003” que diligencian en las UPI´s, y las asistencias en SIMI, encontrando 211 observaciones. Posterior se realizaron las solicitudes vía correo electrónico a las UPI´s de los ajustes de inconsistencias encontradas en las planillas de control SITP, y de las asistencias cruzadas con las recargas de las tarjetas Tullave.
Riesgo 2 Control 2
Se cargo al drive compartido las acciones correspondientes al Riesgo 2 Control 2 correspondientes al formato M-PSS-FT-199 Control de Porciones, diligenciado por jefe de cocina de cada unidad y aprobado por la ingeniera de alimentos, en la gran mayoría de unidades se realiza cargue del formato digital, dejando como evidencia el diligenciamiento de este, labor que corresponde a la chef de cocina de la unidad o auxiliar administrativo de cocina, la revisión y firma final depende del equipo de ingenieras de alimentos."
</t>
    </r>
  </si>
  <si>
    <t>Es necesario realizar seguimiento semanal a las recargas de las tarjetas Tullave de los/las AJ, verificando informes de Recaudo Bogotá, planillas físicas “PLANILLA DE CONTROL SITP M-MEX-FT-003”, y asistencias SIMI. Una vez se realizan los cruces de información de Recaudo Bogotá, y la información de las “PLANILLA DE CONTROL SITP M-MEX-FT-003” se envían correos según sea el caso a las UPI´s con inconsistencias presentadas para que se corrijan, y se realiza seguimiento hasta subsanar la novedad encontrada. Por otro lado, se realizan capacitaciones dirigidas a los/las profesionales de apoyo de las UPI´s y las auxiliares encargadas de las recargas, que tienen como propósito hacer seguimiento al convenio, despejar dudas sobre el proceso de recarga, y demás temas que se puedan presentar durante la ejecución. En el presente periodo se realizó una capacitación en abril de 2024.</t>
  </si>
  <si>
    <t>Control 1: se reciben 4 actas de los meses de mayo, junio, junio y agosto sin embargo el control indica que la información se documenta en una Base de Excel, la cual no está anexa a las evidencias presentadas, así como no existen los pantallazos de los envíos por correo electrónico de esta información. 
Control 2: se reciben 9 carpetas de las UPIS reportadas y se evidencia lo siguiente: 
•	BOSA: 
o	MAYO 14 registros escaneados y firmados 
o	Junio 26 registros escaneados y firmados
o	Julio: 29 registros archivos Excel sin firma 
o	Agosto 12 registros archivos Excel sin firma
•	Conservatorio 
o	Mayo:  22 registros archivos Excel sin firma
o	Junio: 23 registros archivos Excel sin firma
o	Julio 17 registros archivos Excel sin firma
o	Agosto: 13 registros archivos Excel sin firma
•	La florida 
o	Mayo: 31 registros archivos Excel sin firma
o	Junio 28 registros archivos Excel sin firma
o	Julio 31 registros archivos Excel sin firma
o	Agosto 22 registros archivos Excel sin firma
•	La 27 solo tiene reporte de mayo y junio 
o	Mayo 17 registros archivos Excel sin firma
o	Junio 29 registros archivos Excel sin firma
•	La 32
o	Mayo 18 registros archivos Excel sin firma
o	Junio 19 registros archivos Excel sin firma
o	Julio 23 registros archivos Excel sin firma
o	Agosto 16 registros archivos Excel sin firma
•	Oasis
o	Mayo 31 registros archivos Excel sin firma
o	Junio 30 registros archivos Excel sin firma
o	Julio 31 registros archivos Excel sin firma
o	Agosto 18 registros archivos Excel sin firma
•	Perdomo solo tiene registro de mayo y junio 
o	Mayo 25 registros escaneados y firmados 
o	Junio 15 registros escaneados y firmado 
•	San Francisco 
o	Mayo 31 registros escaneados sin firma
o	Junio 30 registros escaneados sin firma
o	Julio 30 registros escaneados sin firma
o	Agosto 14 registros escaneados sin firma
•	Santa Lucia: 
o	Mayo 21 registros archivos Excel sin firma
o	Junio 22 registros archivos en excel sin firma de los cuales los 6 primeros son hojas en blanco del archivo Excel 
o	Julio 23 registros archivos Excel sin firma los 6 primeros son hojas en blanco del archivo Excel 
o	Agosto 10 registros archivos Excel sin firma
asi mismo se evidencian unas actas y unos radicados de PQRS que no tienen relacion con lo descrito en el control. 
se sugiere al proceso justificar este reporte
También se observan los formatos M-PSS-FT-199, correspondientes al periodo, por carpetas para cada una de las UPIS. Sin embargo, su diligenciamiento no se encuentra completo, no se identifica por ejemplo para CONSERVATORIO de fecha  03/07/2024, la firma de Adriana Peña quien es la persona que diligención y de igual manera, no se evidencia reporte de la nutricionista.
Otro caso, se identifica en OASIS para el 06062024, que no tiene el nombre de la persona que diligencia el formato , ni se identifica el nombre de quien revisó, ni verificó. Se recomienda al proceso revisar el diligenciamiento completo y adecuado de los formatos establecidos por el proceso.
Acciones de fortalecimiento: El proceso no documenta con claridad la aplicación de la acción de fortalecimiento y no evidencia la ejecución de las mismas
Para el periodo no se materializa el riesgo</t>
  </si>
  <si>
    <r>
      <rPr>
        <sz val="12"/>
        <color rgb="FF000000"/>
        <rFont val="Times New Roman"/>
      </rPr>
      <t>Convenio SITP 
Control 1: la evidencia aportada no permite verificar ejecución de la actividad de control, debido a que el proceso aporta 4 memorandos dirigidos al Subdirector Técnico Poblacional, con asunto:Informe Relación de Transportes Solicitados de los meses mayo, junio, julio y agosto, que incluye un Anexo: Cuadro con el listado de solicitudes, sin embargo la evidencia aportada no corresponde a lo registrado en la casilla descripcion de control , "...</t>
    </r>
    <r>
      <rPr>
        <i/>
        <sz val="12"/>
        <color rgb="FF000000"/>
        <rFont val="Times New Roman"/>
      </rPr>
      <t xml:space="preserve"> se documenta en Base de Excel seguimiento recargas Tullave  y envía vía correo electrónico solicitud de ajustes a las inconsistencias encontradas en las planillas de control diarias entregadas por los responsables de Unida</t>
    </r>
    <r>
      <rPr>
        <sz val="12"/>
        <color rgb="FF000000"/>
        <rFont val="Times New Roman"/>
      </rPr>
      <t xml:space="preserve">d..."
SUBDIRECCION POBLACIONAL - Profesionales de Apoyo en UPI
Control 2.  la evidencia aportada no permite verificar ejecución de la actividad de control, debido a que si bien el proceso aporta carpetas de 9 UPIS con el formato M-PSS-FT-199 "Control de Porciones" registrando el numero de porciones preparadas y servidas, la mayoria se encuentran sin firma y otras con diligenciamiento incompleto, siendo estos atributos de la actividad a realizar definidos en la descricpción del control
Acción de fortalecimiento: No se aportó evidencia que dé cuenta de la ejecución de la actividad de control, adicionalmente, en las casillas definidas el proceso realiza un reporte que no corresponde con la acción planteada de realizar.
Para este periodo el proceso indica que no se materializó el riesgo
Se recomienda al proceso, aportar las evidencias completas, coherentes y organizadas que permitan validar el cumplimiento de la aplicación de los controles.
</t>
    </r>
  </si>
  <si>
    <t>¿SE MATERIALIZO EL RIESGO DURANTE EL PERIODO?</t>
  </si>
  <si>
    <t>* Capacitación registrada en formato de Acta A-GDO-FT-004 y formato Asistencia semanal a formación, prácticas o convenios M-MEX-FT-001. 
* Capacitación registrada en formato Acta A-GDO-FT-004 y formato Registro de Asistencia Comité, Junta, Reunión, Capacitación y/o Actividades de Bienestar A-GDH-FT-010</t>
  </si>
  <si>
    <t>¿Se deja evidencia o rastro de la ejecución del control que permita a cualquier tercero con la evidencia llegar a la misma conclusión?</t>
  </si>
  <si>
    <t>COMPLETA</t>
  </si>
  <si>
    <t>* Proyección de insumos y equipamientos que no se ajustan a las necesidades presentadas 
* Tiempos de entrega de materiales e insumos que no coinciden con la programación. 
* Influencia en la distribución de los insumos y/o elementos por profesionales o personal  a cargo de los mismos.
* Falencias en el registro y control de herramientas,  elementos, materiales, equipamentos e insumos entregados para el  desarrollo de las actividades
* Alteración de la información registrada para el control de entradas y salidas de insumos.
* Baja apropiación de los NNAJ sobre el cuidado y uso adecuado de los insumos entregados.
* Ausencia o debilidad en el seguimiento y controles que se realizan sobre las acciones desarrolladas y evidencias presentadas por los equipos, donde se verifique el uso de los recursos.
* Debilidades en el control del uso de las instalaciones de las  UPI  en actividades que no responden la misionalidad del Instituto.</t>
  </si>
  <si>
    <t xml:space="preserve">
Sustracción o desvío, de elementos, materiales, herramientas, insumos, recursos, bienes y equipamentos destinados al proceso de atención integral de los NNAJ, por parte de los funcionarios y/o contratistas de los procesos misionales, para beneficio propio o de personas no vinculadas al Instituto.</t>
  </si>
  <si>
    <t>* Deficiencia en la existencia de insumos para el cumplimiento de la atención que se requiere.
* Hallazgos de los entes de control.
 * Desmotivación de las y los NNAJ en la realización las actividades.
* Impacto negativo a la imagen institucional.</t>
  </si>
  <si>
    <r>
      <rPr>
        <b/>
        <sz val="14"/>
        <color rgb="FF000000"/>
        <rFont val="Times New Roman"/>
      </rPr>
      <t xml:space="preserve">Gerencia de Capacidades y Derechos - Área de Salud
</t>
    </r>
    <r>
      <rPr>
        <sz val="14"/>
        <color rgb="FF000000"/>
        <rFont val="Times New Roman"/>
      </rPr>
      <t xml:space="preserve">
1. El auxiliar administrativo del componente de Salud realiza la verificación semestral a las áreas de enfermería y odontología de los insumos entregados, contra la información registrada en las planillas en físico y en el SIMI de los servicios prestados,  dejando como evidencia de la verificación el formato Acta de Reunión A-GDO-FT-004.
</t>
    </r>
    <r>
      <rPr>
        <b/>
        <sz val="14"/>
        <color rgb="FF000000"/>
        <rFont val="Times New Roman"/>
      </rPr>
      <t xml:space="preserve">Espiritualidad
</t>
    </r>
    <r>
      <rPr>
        <sz val="14"/>
        <color rgb="FF000000"/>
        <rFont val="Times New Roman"/>
      </rPr>
      <t xml:space="preserve">
2. El funcionario o contratista de la dimensión de Espiritualidad realiza seguimiento mensual al uso efectivo de estos recursos entregados, mediante la revisión de formatos de ENTREGA DE ELEMENTOS DE CONSUMO A SERVIDORES A-GIAE-FT-018,  frente a los recursos usados descritos en los talleres realizados, documentando las observaciones, inconsistencias o resultados en el formato acta de reunión (A-GDO-FT-004).  
</t>
    </r>
  </si>
  <si>
    <t>* Observando el debido proceso, informar la situación al superior inmediato y a la Gerencia de recursos Físicos, acompañado de los documentos que soportan la manipulación o alteración, para que se tomen las acciones pertinentes y se ponga en conocimineto de las autoridades compententes.</t>
  </si>
  <si>
    <t xml:space="preserve">Realizar una capacitaciona a los talleristas y enfermeras con el fin de concientizarlos (as) sobre el adecuado uso de los implementos. </t>
  </si>
  <si>
    <t>01 de mayo al 31 de diciembre de 2024</t>
  </si>
  <si>
    <t>el Componente de Salud durante este  periodo se realizaron las verificaciones de los insumos que están almacenados en los espacios de enfermería y odontología y se cruza la información contra las planillas de SIMI y físico en cada una de las upis de forma presencial  se deja reporte en el formato de acta de reunión  en presencial A-GDO-FT-004</t>
  </si>
  <si>
    <t xml:space="preserve">Es necesario hacer seguimiento de los insumos que esta en los espacios de Odontología y Enfermería, con el fin de validar y cotejar la información registrada por los auxiliares de enfermería y profesionales de la salud; en los formatos establecidos por el instituto para la entrega de los insumos a los NNAJ </t>
  </si>
  <si>
    <r>
      <rPr>
        <b/>
        <u/>
        <sz val="12"/>
        <color rgb="FF000000"/>
        <rFont val="Times New Roman"/>
      </rPr>
      <t>CONTROL 1:</t>
    </r>
    <r>
      <rPr>
        <sz val="12"/>
        <color rgb="FF000000"/>
        <rFont val="Times New Roman"/>
      </rPr>
      <t xml:space="preserve"> La verificación semestral a las áreas de enfermería y odontología se reciben en total 8 monitoreos a las upis de la victoria, santa lucia, la 27, conservatorio, la florida, oasis, Bosa  y Perdomo, 
Las actas relacionan los insumos y los servicios prestados en la unidad. Tienen soporte fotográfico y así mismo se encuentran firmadas, las fechas corresponden al primer semestre del 2024
Observaciones: el acta de UPI OASIS, presenta un repisado en la fecha, se sugiere cambiar esta acta con el fin de evitar una observacion por alteración en documento público 
</t>
    </r>
    <r>
      <rPr>
        <b/>
        <u/>
        <sz val="12"/>
        <color rgb="FF000000"/>
        <rFont val="Times New Roman"/>
      </rPr>
      <t>CONTROL 2:</t>
    </r>
    <r>
      <rPr>
        <sz val="12"/>
        <color rgb="FF000000"/>
        <rFont val="Times New Roman"/>
      </rPr>
      <t xml:space="preserve"> no presenta evidencias toda vez que no se generaron acciones para el control de acuerdo con lo reportado por el proceso 
</t>
    </r>
    <r>
      <rPr>
        <b/>
        <u/>
        <sz val="12"/>
        <color rgb="FF000000"/>
        <rFont val="Times New Roman"/>
      </rPr>
      <t>Acción de fortalecimiento</t>
    </r>
    <r>
      <rPr>
        <sz val="12"/>
        <color rgb="FF000000"/>
        <rFont val="Times New Roman"/>
      </rPr>
      <t>: EL proceso no registra y no evidencia la aplicación de la acción de fortalecimiento.
Para el periodo no se materializa el riesgo</t>
    </r>
  </si>
  <si>
    <t xml:space="preserve">Gerencia de Capacidades y Derechos - Área de Salud
Control 1. Se evidenció la ejecución de la actividad de control,  con el soporte de la verificación en el formato Acta de Reunión A-GDO-FT-004, adicional con registro fotografico de las visitas realizadas.
Espiritualidad
Control 2. No se aportó evidencia que dé cuenta de la ejecución de la actividad de control.
Acción de fortalecimiento: No se aportó evidencia que dé cuenta de la ejecución de la actividad de control.
Para este periodo el proceso indica que no se materializó el riesgo
Se recomienda al proceso, aportar las evidencias que permitan validar el cumplimiento de la aplicación de los controles.
</t>
  </si>
  <si>
    <t xml:space="preserve">Espiritualidad:  No se realiza el control sobre el  uso efectivo de los recursos teniendo en cuenta que los dinamizadores y gestores del Componente utilizaron recursos/elementos propios (personales) para las actividades con los NNAJ durante los meses de mayo a agosto 2024. </t>
  </si>
  <si>
    <t>Acta de reunión en formato Acta A-GDO-FT-004</t>
  </si>
  <si>
    <t>No revisión periodica de la gestión de  los operadores de los baños públicos 
Falta de controles a los  recaudadores
Falta de capacitaciones para el uso de los formatos establecidos
Falta de mantenimiento de las maquinas registradoras</t>
  </si>
  <si>
    <t>Sustracción o desvío, de los dineros recaudados en el convenio de Baños Públicos, por parte de los beneficiarios, funcionarios y/o contratistas que participan en el recaudo,  para beneficio propio o de personas no vinculadas al Instituto.</t>
  </si>
  <si>
    <t>MEDIA</t>
  </si>
  <si>
    <t xml:space="preserve">CONVENIO BAÑOS PÚBLICOS
El coordinador del convenio de baños públicos, diariamente realiza la revisión del formato Consolidado de Recaudo Diario Baños Públicos M-PSS-FT-063 verificando que los valores registrados en el formato coincidan con los registrados por el operador de cada punto en el formato Planilla control de consignación - recaudo baños públicos M-PSS-FT 060,  en el formato Planilla Control de Consignación Recaudo - M-PSS-FT 061 y  en el Recibo de Consignación de la  Entidad Financiera. 
En caso de que se presenten variaciones en los valores recaudados y consignados el coordinador del convenio de baños públicos cita al recaudador a fin de establecer la causa de la inconsistencia. 
</t>
  </si>
  <si>
    <t>* Observando el debido proceso, informar la situación a la Gerencia de Estrategias de Corresponsabilidad acompañado de los documentos que soportan la materialización del riesgo, para que se tomen las acciones pertinentes y se ponga en conocimineto de las autoridades compententes.</t>
  </si>
  <si>
    <t>Actualizar los procedimientos relacionados con el Recaudo de Baños Públicos.</t>
  </si>
  <si>
    <t>01/05/2024 a 31/12/2024</t>
  </si>
  <si>
    <t>Seguimos adelantando el procedimiento normal diligenciado los formato 060, 061 y posteriormente el 63 con la radicaron de las consignaciones, en este periodo no hubo novedades que materializarán el riesgo.</t>
  </si>
  <si>
    <t>se trabajara en la actualizacion del procedimiento</t>
  </si>
  <si>
    <t>Se programará a mediados de septiembre reforzamiento en el tema de procedimiento recaudo para todo el personal.</t>
  </si>
  <si>
    <t>Se realiza la revisión de los seguimientos y están subidas 4 carpetas de 5 UPIS, la florida, la 27, oasis y san francisco donde no se evidencia relación de lo reportado con el control 1 del riesgo 4, se sugiere revisión por parte del proceso.
CONTROL 1: Se realiza la revisión de la carpeta reportada como RIESGO 4 CONVENIO BAÑOS PUBLICOS, organizada de la siguiente manera, en la carpeta del informe de agosto se evidencian 99 registros de los meses de julio y agosto, en la plantilla M-PSS-FT 061 control de consignación de recaudo. 
Así mismo se evidencian las consignaciones enviadas a la Gerencia Financiera desde la Subdirección de oportunidades. De los meses de mayo, junio, julio y agosto, se revisa y la evidencia presentada y es consecuente con lo solicitado en el control. 
ACCIÓN DE FORTALECIMIENTO: El proceso informa que se actualizará el procedimiento y se encuentra aún en términos, Sin embargom no se evidencia estado de avance
Para el periodo no se materializa el riesgo</t>
  </si>
  <si>
    <t xml:space="preserve">CONVENIO BAÑOS PÚBLICOS
Control 1. la evidencia aportada no permite verificar ejecución de la actividad de control, debido a que el proceso aporto 4 actas 5 UPIS en donde se realiza seguimiento mensual a las necesidades de mantenimimiento y seguimiento a las solicitudes recibidas a traves de ARANDA, lo cual no corresponde a lo indicado en la descripción del control. 
Acciones para el fortalecimiento: No se aportó evidencia que dé cuenta de la ejecución de la acción propuesta.
Nota. En la matriz solo se tiene un control asociado al riesgo identificado y en las evidencias que aporta el proceso coloca dos controles, se hace necesario ajustar el repositorio de evidencias conforme a la matriz establecida.
Para este periodo el proceso indica que no se materializó el riesgo
Se recomienda al proceso, aportar las evidencias que permitan validar el cumplimiento de la aplicación de los controles.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</si>
</sst>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b/>
      <sz val="11"/>
      <color theme="1"/>
      <name val="Calibri"/>
      <family val="2"/>
      <scheme val="minor"/>
    </font>
    <font>
      <b/>
      <sz val="10"/>
      <color theme="1"/>
      <name val="Times New Roman"/>
      <family val="1"/>
    </font>
    <font>
      <sz val="10"/>
      <color theme="1"/>
      <name val="Times New Roman"/>
      <family val="1"/>
    </font>
    <font>
      <b/>
      <sz val="11"/>
      <color theme="1"/>
      <name val="Times New Roman"/>
      <family val="1"/>
    </font>
    <font>
      <b/>
      <sz val="10"/>
      <name val="Times New Roman"/>
      <family val="1"/>
    </font>
    <font>
      <b/>
      <sz val="12"/>
      <name val="Times New Roman"/>
      <family val="1"/>
    </font>
    <font>
      <b/>
      <sz val="14"/>
      <color theme="1"/>
      <name val="Times New Roman"/>
      <family val="1"/>
    </font>
    <font>
      <sz val="12"/>
      <color theme="1"/>
      <name val="Times New Roman"/>
      <family val="1"/>
    </font>
    <font>
      <b/>
      <sz val="16"/>
      <color theme="1"/>
      <name val="Times New Roman"/>
      <family val="1"/>
    </font>
    <font>
      <b/>
      <sz val="12"/>
      <color theme="1"/>
      <name val="Times New Roman"/>
      <family val="1"/>
    </font>
    <font>
      <sz val="16"/>
      <color theme="1"/>
      <name val="Times New Roman"/>
      <family val="1"/>
    </font>
    <font>
      <b/>
      <sz val="20"/>
      <color theme="1"/>
      <name val="Calibri"/>
      <family val="2"/>
      <scheme val="minor"/>
    </font>
    <font>
      <sz val="14"/>
      <color theme="1"/>
      <name val="Times New Roman"/>
      <family val="1"/>
    </font>
    <font>
      <sz val="12"/>
      <name val="Times New Roman"/>
      <family val="1"/>
    </font>
    <font>
      <sz val="14"/>
      <name val="Times New Roman"/>
      <family val="1"/>
    </font>
    <font>
      <b/>
      <sz val="26"/>
      <color theme="1"/>
      <name val="Times New Roman"/>
      <family val="1"/>
    </font>
    <font>
      <sz val="10"/>
      <name val="Times New Roman"/>
      <family val="1"/>
    </font>
    <font>
      <sz val="14"/>
      <color rgb="FF000000"/>
      <name val="Times New Roman"/>
      <family val="1"/>
    </font>
    <font>
      <sz val="11"/>
      <color rgb="FF444444"/>
      <name val="Times New Roman"/>
      <family val="1"/>
    </font>
    <font>
      <b/>
      <sz val="14"/>
      <color rgb="FF000000"/>
      <name val="Times New Roman"/>
    </font>
    <font>
      <sz val="12"/>
      <color rgb="FF000000"/>
      <name val="Times New Roman"/>
    </font>
    <font>
      <b/>
      <sz val="12"/>
      <color rgb="FF000000"/>
      <name val="Times New Roman"/>
    </font>
    <font>
      <sz val="16"/>
      <color rgb="FF000000"/>
      <name val="Times New Roman"/>
    </font>
    <font>
      <b/>
      <strike/>
      <sz val="14"/>
      <color rgb="FF000000"/>
      <name val="Times New Roman"/>
    </font>
    <font>
      <sz val="14"/>
      <color rgb="FF000000"/>
      <name val="Times New Roman"/>
    </font>
    <font>
      <u/>
      <sz val="14"/>
      <color rgb="FF000000"/>
      <name val="Times New Roman"/>
    </font>
    <font>
      <sz val="10"/>
      <color theme="1"/>
      <name val="Times New Roman"/>
    </font>
    <font>
      <sz val="10"/>
      <color rgb="FF000000"/>
      <name val="Times New Roman"/>
    </font>
    <font>
      <sz val="10"/>
      <name val="Times New Roman"/>
    </font>
    <font>
      <sz val="14"/>
      <color rgb="FF444444"/>
      <name val="Times New Roman"/>
    </font>
    <font>
      <sz val="14"/>
      <color theme="1"/>
      <name val="Times New Roman"/>
    </font>
    <font>
      <b/>
      <sz val="14"/>
      <color theme="1"/>
      <name val="Times New Roman"/>
    </font>
    <font>
      <sz val="14"/>
      <color rgb="FFFF0000"/>
      <name val="Times New Roman"/>
    </font>
    <font>
      <b/>
      <u/>
      <sz val="12"/>
      <color rgb="FF000000"/>
      <name val="Times New Roman"/>
    </font>
    <font>
      <i/>
      <sz val="12"/>
      <color rgb="FF000000"/>
      <name val="Times New Roman"/>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5" tint="0.79998168889431442"/>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rgb="FF000000"/>
      </bottom>
      <diagonal/>
    </border>
    <border>
      <left style="medium">
        <color indexed="64"/>
      </left>
      <right style="thin">
        <color rgb="FF000000"/>
      </right>
      <top style="thin">
        <color indexed="64"/>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indexed="64"/>
      </bottom>
      <diagonal/>
    </border>
    <border>
      <left style="thin">
        <color rgb="FF000000"/>
      </left>
      <right style="thin">
        <color indexed="64"/>
      </right>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rgb="FF000000"/>
      </right>
      <top/>
      <bottom/>
      <diagonal/>
    </border>
    <border>
      <left style="thin">
        <color rgb="FF000000"/>
      </left>
      <right/>
      <top/>
      <bottom style="thin">
        <color rgb="FF000000"/>
      </bottom>
      <diagonal/>
    </border>
    <border>
      <left style="thin">
        <color rgb="FF000000"/>
      </left>
      <right style="thin">
        <color indexed="64"/>
      </right>
      <top style="thin">
        <color rgb="FF000000"/>
      </top>
      <bottom style="double">
        <color rgb="FF000000"/>
      </bottom>
      <diagonal/>
    </border>
    <border>
      <left style="thin">
        <color indexed="64"/>
      </left>
      <right/>
      <top style="thin">
        <color rgb="FF000000"/>
      </top>
      <bottom/>
      <diagonal/>
    </border>
  </borders>
  <cellStyleXfs count="1">
    <xf numFmtId="0" fontId="0" fillId="0" borderId="0"/>
  </cellStyleXfs>
  <cellXfs count="286">
    <xf numFmtId="0" fontId="0" fillId="0" borderId="0" xfId="0"/>
    <xf numFmtId="0" fontId="3" fillId="0" borderId="0" xfId="0" applyFont="1"/>
    <xf numFmtId="0" fontId="2" fillId="0" borderId="0" xfId="0" applyFont="1"/>
    <xf numFmtId="0" fontId="5" fillId="3" borderId="10" xfId="0" applyFont="1" applyFill="1" applyBorder="1" applyAlignment="1">
      <alignment horizontal="center" vertical="center"/>
    </xf>
    <xf numFmtId="0" fontId="6" fillId="3" borderId="11" xfId="0" applyFont="1" applyFill="1" applyBorder="1" applyAlignment="1">
      <alignment horizontal="center" vertical="center" wrapText="1"/>
    </xf>
    <xf numFmtId="0" fontId="8" fillId="0" borderId="12" xfId="0" applyFont="1" applyBorder="1" applyAlignment="1">
      <alignment horizontal="justify" vertical="top" wrapText="1"/>
    </xf>
    <xf numFmtId="0" fontId="2" fillId="0" borderId="13" xfId="0" applyFont="1" applyBorder="1" applyAlignment="1" applyProtection="1">
      <alignment horizontal="center" vertical="center" wrapText="1"/>
      <protection locked="0"/>
    </xf>
    <xf numFmtId="1" fontId="8" fillId="0" borderId="13" xfId="0" applyNumberFormat="1" applyFont="1" applyBorder="1" applyAlignment="1">
      <alignment horizontal="center" vertical="center"/>
    </xf>
    <xf numFmtId="0" fontId="8" fillId="0" borderId="15" xfId="0" applyFont="1" applyBorder="1" applyAlignment="1">
      <alignment horizontal="justify" vertical="top" wrapText="1"/>
    </xf>
    <xf numFmtId="0" fontId="2" fillId="0" borderId="16" xfId="0" applyFont="1" applyBorder="1" applyAlignment="1" applyProtection="1">
      <alignment horizontal="center" vertical="center" wrapText="1"/>
      <protection locked="0"/>
    </xf>
    <xf numFmtId="1" fontId="8" fillId="0" borderId="16" xfId="0" applyNumberFormat="1" applyFont="1" applyBorder="1" applyAlignment="1">
      <alignment horizontal="center" vertical="center"/>
    </xf>
    <xf numFmtId="0" fontId="8" fillId="0" borderId="0" xfId="0" applyFont="1" applyAlignment="1">
      <alignment vertical="top" wrapText="1"/>
    </xf>
    <xf numFmtId="0" fontId="8" fillId="5" borderId="1"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0" xfId="0" applyFont="1" applyFill="1" applyAlignment="1">
      <alignment horizontal="center" vertical="center"/>
    </xf>
    <xf numFmtId="14" fontId="2" fillId="2" borderId="0" xfId="0" applyNumberFormat="1" applyFont="1" applyFill="1" applyAlignment="1">
      <alignment horizontal="center" vertical="center"/>
    </xf>
    <xf numFmtId="14" fontId="2" fillId="2" borderId="6" xfId="0" applyNumberFormat="1" applyFont="1" applyFill="1" applyBorder="1" applyAlignment="1">
      <alignment horizontal="center" vertical="center"/>
    </xf>
    <xf numFmtId="0" fontId="2" fillId="2" borderId="2" xfId="0" applyFont="1" applyFill="1" applyBorder="1" applyAlignment="1">
      <alignment horizontal="left" vertical="center"/>
    </xf>
    <xf numFmtId="0" fontId="2" fillId="7" borderId="1" xfId="0" applyFont="1" applyFill="1" applyBorder="1" applyAlignment="1">
      <alignment horizontal="center" vertical="center"/>
    </xf>
    <xf numFmtId="0" fontId="0" fillId="0" borderId="1" xfId="0" applyBorder="1"/>
    <xf numFmtId="0" fontId="2" fillId="0" borderId="0" xfId="0" applyFont="1" applyAlignment="1">
      <alignment horizontal="center" vertical="center"/>
    </xf>
    <xf numFmtId="0" fontId="3" fillId="0" borderId="0" xfId="0" applyFont="1" applyAlignment="1">
      <alignment horizontal="left" vertical="center"/>
    </xf>
    <xf numFmtId="0" fontId="2" fillId="2" borderId="8" xfId="0" applyFont="1" applyFill="1" applyBorder="1" applyAlignment="1">
      <alignment vertical="center"/>
    </xf>
    <xf numFmtId="0" fontId="2" fillId="7" borderId="1"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3" borderId="7" xfId="0" applyFont="1" applyFill="1" applyBorder="1" applyAlignment="1">
      <alignment horizontal="center"/>
    </xf>
    <xf numFmtId="0" fontId="2" fillId="3" borderId="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2" fillId="0" borderId="0" xfId="0" applyFont="1" applyAlignment="1">
      <alignment horizontal="center"/>
    </xf>
    <xf numFmtId="0" fontId="5" fillId="3" borderId="22"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8" fillId="0" borderId="47" xfId="0" applyFont="1" applyBorder="1" applyAlignment="1">
      <alignment horizontal="justify" vertical="top" wrapText="1"/>
    </xf>
    <xf numFmtId="0" fontId="2" fillId="0" borderId="48" xfId="0" applyFont="1" applyBorder="1" applyAlignment="1" applyProtection="1">
      <alignment horizontal="center" vertical="center" wrapText="1"/>
      <protection locked="0"/>
    </xf>
    <xf numFmtId="1" fontId="8" fillId="0" borderId="48" xfId="0" applyNumberFormat="1" applyFont="1" applyBorder="1" applyAlignment="1">
      <alignment horizontal="center" vertical="center"/>
    </xf>
    <xf numFmtId="0" fontId="2" fillId="2" borderId="9" xfId="0" applyFont="1" applyFill="1" applyBorder="1" applyAlignment="1">
      <alignment horizontal="center" vertical="center"/>
    </xf>
    <xf numFmtId="0" fontId="2" fillId="0" borderId="0" xfId="0" applyFont="1" applyAlignment="1">
      <alignment horizontal="center" vertical="center" wrapText="1"/>
    </xf>
    <xf numFmtId="0" fontId="3" fillId="0" borderId="0" xfId="0" applyFont="1" applyAlignment="1" applyProtection="1">
      <alignment horizontal="center"/>
      <protection locked="0"/>
    </xf>
    <xf numFmtId="0" fontId="2" fillId="0" borderId="0" xfId="0" applyFont="1" applyAlignment="1" applyProtection="1">
      <alignment horizontal="justify" vertical="center" wrapText="1"/>
      <protection locked="0"/>
    </xf>
    <xf numFmtId="0" fontId="2" fillId="3" borderId="22"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10" fillId="2" borderId="1" xfId="0" applyFont="1" applyFill="1" applyBorder="1" applyAlignment="1">
      <alignment horizontal="center" vertical="center"/>
    </xf>
    <xf numFmtId="49" fontId="10" fillId="2" borderId="1" xfId="0" applyNumberFormat="1" applyFont="1" applyFill="1" applyBorder="1" applyAlignment="1">
      <alignment horizontal="center" vertical="center"/>
    </xf>
    <xf numFmtId="14" fontId="10" fillId="2" borderId="1" xfId="0" applyNumberFormat="1" applyFont="1" applyFill="1" applyBorder="1" applyAlignment="1">
      <alignment horizontal="center" vertical="center"/>
    </xf>
    <xf numFmtId="0" fontId="10" fillId="7" borderId="40" xfId="0" applyFont="1" applyFill="1" applyBorder="1" applyAlignment="1">
      <alignment horizontal="left" vertical="center"/>
    </xf>
    <xf numFmtId="0" fontId="2" fillId="2" borderId="38" xfId="0" applyFont="1" applyFill="1" applyBorder="1" applyAlignment="1">
      <alignment horizontal="center" vertical="center"/>
    </xf>
    <xf numFmtId="0" fontId="12" fillId="0" borderId="1" xfId="0" applyFont="1" applyBorder="1" applyAlignment="1">
      <alignment horizontal="center" vertical="center"/>
    </xf>
    <xf numFmtId="0" fontId="13" fillId="0" borderId="12" xfId="0" applyFont="1" applyBorder="1" applyAlignment="1">
      <alignment horizontal="justify" vertical="center" wrapText="1"/>
    </xf>
    <xf numFmtId="0" fontId="13" fillId="0" borderId="15" xfId="0" applyFont="1" applyBorder="1" applyAlignment="1">
      <alignment horizontal="justify" vertical="center" wrapText="1"/>
    </xf>
    <xf numFmtId="0" fontId="13" fillId="0" borderId="0" xfId="0" applyFont="1" applyAlignment="1">
      <alignment vertical="center" wrapText="1"/>
    </xf>
    <xf numFmtId="0" fontId="13" fillId="0" borderId="47" xfId="0" applyFont="1" applyBorder="1" applyAlignment="1">
      <alignment horizontal="justify" vertical="center" wrapText="1"/>
    </xf>
    <xf numFmtId="0" fontId="1" fillId="0" borderId="1" xfId="0" applyFont="1" applyBorder="1" applyAlignment="1">
      <alignment horizontal="center" vertical="center"/>
    </xf>
    <xf numFmtId="0" fontId="28" fillId="0" borderId="1" xfId="0" applyFont="1" applyBorder="1" applyAlignment="1" applyProtection="1">
      <alignment vertical="center" wrapText="1"/>
      <protection locked="0"/>
    </xf>
    <xf numFmtId="0" fontId="27" fillId="0" borderId="42" xfId="0" applyFont="1" applyBorder="1" applyAlignment="1" applyProtection="1">
      <alignment vertical="center" wrapText="1"/>
      <protection locked="0"/>
    </xf>
    <xf numFmtId="0" fontId="30" fillId="0" borderId="19" xfId="0" applyFont="1" applyBorder="1" applyAlignment="1" applyProtection="1">
      <alignment vertical="center"/>
      <protection locked="0"/>
    </xf>
    <xf numFmtId="0" fontId="31" fillId="0" borderId="19" xfId="0" applyFont="1" applyBorder="1" applyAlignment="1" applyProtection="1">
      <alignment vertical="center"/>
      <protection locked="0"/>
    </xf>
    <xf numFmtId="0" fontId="31" fillId="0" borderId="43" xfId="0" applyFont="1" applyBorder="1" applyAlignment="1" applyProtection="1">
      <alignment vertical="center"/>
      <protection locked="0"/>
    </xf>
    <xf numFmtId="0" fontId="13" fillId="2" borderId="26" xfId="0" applyFont="1" applyFill="1" applyBorder="1" applyAlignment="1" applyProtection="1">
      <alignment horizontal="center" vertical="center" wrapText="1"/>
      <protection locked="0"/>
    </xf>
    <xf numFmtId="0" fontId="3" fillId="0" borderId="26" xfId="0" applyFont="1" applyBorder="1" applyAlignment="1" applyProtection="1">
      <alignment horizontal="center"/>
      <protection locked="0"/>
    </xf>
    <xf numFmtId="14" fontId="25" fillId="0" borderId="63" xfId="0" applyNumberFormat="1" applyFont="1" applyBorder="1" applyAlignment="1" applyProtection="1">
      <alignment vertical="center" wrapText="1"/>
      <protection locked="0"/>
    </xf>
    <xf numFmtId="0" fontId="25" fillId="0" borderId="73" xfId="0" applyFont="1" applyBorder="1" applyAlignment="1">
      <alignment vertical="top" wrapText="1"/>
    </xf>
    <xf numFmtId="0" fontId="2" fillId="3" borderId="44" xfId="0" applyFont="1" applyFill="1" applyBorder="1" applyAlignment="1">
      <alignment horizontal="center" vertical="center" wrapText="1"/>
    </xf>
    <xf numFmtId="14" fontId="25" fillId="0" borderId="74" xfId="0" applyNumberFormat="1" applyFont="1" applyBorder="1" applyAlignment="1" applyProtection="1">
      <alignment horizontal="center" vertical="center" wrapText="1"/>
      <protection locked="0"/>
    </xf>
    <xf numFmtId="0" fontId="25" fillId="0" borderId="76" xfId="0" applyFont="1" applyBorder="1" applyAlignment="1">
      <alignment vertical="top" wrapText="1"/>
    </xf>
    <xf numFmtId="14" fontId="20" fillId="0" borderId="74" xfId="0" applyNumberFormat="1" applyFont="1" applyBorder="1" applyAlignment="1" applyProtection="1">
      <alignment vertical="center" wrapText="1"/>
      <protection locked="0"/>
    </xf>
    <xf numFmtId="0" fontId="20" fillId="2" borderId="66" xfId="0" applyFont="1" applyFill="1" applyBorder="1" applyAlignment="1">
      <alignment horizontal="left" vertical="center" wrapText="1"/>
    </xf>
    <xf numFmtId="0" fontId="20" fillId="2" borderId="72" xfId="0" applyFont="1" applyFill="1" applyBorder="1" applyAlignment="1">
      <alignment horizontal="left" vertical="center" wrapText="1"/>
    </xf>
    <xf numFmtId="14" fontId="25" fillId="0" borderId="20" xfId="0" applyNumberFormat="1" applyFont="1" applyBorder="1" applyAlignment="1" applyProtection="1">
      <alignment horizontal="center" vertical="center" wrapText="1"/>
      <protection locked="0"/>
    </xf>
    <xf numFmtId="0" fontId="25" fillId="0" borderId="2" xfId="0" applyFont="1" applyBorder="1" applyAlignment="1">
      <alignment vertical="center" wrapText="1"/>
    </xf>
    <xf numFmtId="0" fontId="25" fillId="0" borderId="61" xfId="0" applyFont="1" applyBorder="1" applyAlignment="1">
      <alignment horizontal="center" vertical="center" wrapText="1"/>
    </xf>
    <xf numFmtId="14" fontId="31" fillId="0" borderId="77" xfId="0" applyNumberFormat="1" applyFont="1" applyBorder="1" applyAlignment="1" applyProtection="1">
      <alignment horizontal="center" vertical="center" wrapText="1"/>
      <protection locked="0"/>
    </xf>
    <xf numFmtId="0" fontId="25" fillId="0" borderId="78" xfId="0" applyFont="1" applyBorder="1" applyAlignment="1">
      <alignment horizontal="center" vertical="center" wrapText="1"/>
    </xf>
    <xf numFmtId="0" fontId="30" fillId="0" borderId="58" xfId="0" applyFont="1" applyBorder="1" applyAlignment="1">
      <alignment horizontal="center" vertical="center" wrapText="1"/>
    </xf>
    <xf numFmtId="0" fontId="32" fillId="0" borderId="65" xfId="0" applyFont="1" applyBorder="1" applyAlignment="1" applyProtection="1">
      <alignment vertical="center" wrapText="1"/>
      <protection locked="0"/>
    </xf>
    <xf numFmtId="0" fontId="30" fillId="0" borderId="63" xfId="0" applyFont="1" applyBorder="1" applyAlignment="1">
      <alignment vertical="center"/>
    </xf>
    <xf numFmtId="0" fontId="32" fillId="0" borderId="64" xfId="0" applyFont="1" applyBorder="1" applyAlignment="1" applyProtection="1">
      <alignment vertical="center" wrapText="1"/>
      <protection locked="0"/>
    </xf>
    <xf numFmtId="0" fontId="30" fillId="0" borderId="71" xfId="0" applyFont="1" applyBorder="1" applyAlignment="1">
      <alignment vertical="center"/>
    </xf>
    <xf numFmtId="0" fontId="13" fillId="0" borderId="22" xfId="0" applyFont="1" applyBorder="1" applyAlignment="1" applyProtection="1">
      <alignment vertical="center" wrapText="1"/>
      <protection locked="0"/>
    </xf>
    <xf numFmtId="0" fontId="13" fillId="0" borderId="45" xfId="0" applyFont="1" applyBorder="1" applyAlignment="1" applyProtection="1">
      <alignment vertical="center" wrapText="1"/>
      <protection locked="0"/>
    </xf>
    <xf numFmtId="0" fontId="7" fillId="0" borderId="42" xfId="0" applyFont="1" applyBorder="1" applyAlignment="1" applyProtection="1">
      <alignment vertical="center"/>
      <protection locked="0"/>
    </xf>
    <xf numFmtId="0" fontId="17" fillId="0" borderId="42" xfId="0" applyFont="1" applyBorder="1" applyAlignment="1" applyProtection="1">
      <alignment vertical="center" wrapText="1"/>
      <protection locked="0"/>
    </xf>
    <xf numFmtId="0" fontId="3" fillId="0" borderId="43" xfId="0" applyFont="1" applyBorder="1" applyAlignment="1" applyProtection="1">
      <alignment vertical="center" wrapText="1"/>
      <protection locked="0"/>
    </xf>
    <xf numFmtId="0" fontId="7" fillId="0" borderId="11" xfId="0" applyFont="1" applyBorder="1" applyAlignment="1" applyProtection="1">
      <alignment vertical="center"/>
      <protection locked="0"/>
    </xf>
    <xf numFmtId="0" fontId="17" fillId="0" borderId="11" xfId="0" applyFont="1" applyBorder="1" applyAlignment="1" applyProtection="1">
      <alignment vertical="center" wrapText="1"/>
      <protection locked="0"/>
    </xf>
    <xf numFmtId="0" fontId="3" fillId="0" borderId="25" xfId="0" applyFont="1" applyBorder="1" applyAlignment="1" applyProtection="1">
      <alignment vertical="center" wrapText="1"/>
      <protection locked="0"/>
    </xf>
    <xf numFmtId="0" fontId="5" fillId="0" borderId="8"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9" fillId="5" borderId="8"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2" fillId="6" borderId="26" xfId="0" applyFont="1" applyFill="1" applyBorder="1" applyAlignment="1" applyProtection="1">
      <alignment horizontal="justify" vertical="center" wrapText="1"/>
      <protection locked="0"/>
    </xf>
    <xf numFmtId="0" fontId="2" fillId="6" borderId="25" xfId="0" applyFont="1" applyFill="1" applyBorder="1" applyAlignment="1" applyProtection="1">
      <alignment horizontal="justify" vertical="center" wrapText="1"/>
      <protection locked="0"/>
    </xf>
    <xf numFmtId="0" fontId="9" fillId="0" borderId="8" xfId="0" applyFont="1" applyBorder="1" applyAlignment="1">
      <alignment horizontal="center" vertical="center" wrapText="1"/>
    </xf>
    <xf numFmtId="0" fontId="9" fillId="0" borderId="10" xfId="0" applyFont="1" applyBorder="1" applyAlignment="1">
      <alignment horizontal="center" vertical="center" wrapText="1"/>
    </xf>
    <xf numFmtId="0" fontId="13" fillId="2" borderId="2" xfId="0" applyFont="1" applyFill="1" applyBorder="1" applyAlignment="1" applyProtection="1">
      <alignment horizontal="center" vertical="center" wrapText="1"/>
      <protection locked="0"/>
    </xf>
    <xf numFmtId="0" fontId="13" fillId="2" borderId="9" xfId="0" applyFont="1" applyFill="1" applyBorder="1" applyAlignment="1" applyProtection="1">
      <alignment horizontal="center" vertical="center" wrapText="1"/>
      <protection locked="0"/>
    </xf>
    <xf numFmtId="0" fontId="16" fillId="0" borderId="20"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14" fillId="0" borderId="1" xfId="0" applyFont="1" applyBorder="1" applyAlignment="1" applyProtection="1">
      <alignment horizontal="justify" vertical="center" wrapText="1"/>
      <protection locked="0"/>
    </xf>
    <xf numFmtId="0" fontId="14" fillId="0" borderId="1" xfId="0" applyFont="1" applyBorder="1" applyAlignment="1" applyProtection="1">
      <alignment horizontal="justify" vertical="center"/>
      <protection locked="0"/>
    </xf>
    <xf numFmtId="0" fontId="8" fillId="0" borderId="26" xfId="0" applyFont="1" applyBorder="1" applyAlignment="1" applyProtection="1">
      <alignment horizontal="center" vertical="center" wrapText="1"/>
      <protection locked="0"/>
    </xf>
    <xf numFmtId="0" fontId="8" fillId="0" borderId="44"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2" borderId="8" xfId="0" applyFont="1" applyFill="1" applyBorder="1" applyAlignment="1">
      <alignment horizontal="center" vertical="center"/>
    </xf>
    <xf numFmtId="0" fontId="6" fillId="2" borderId="10" xfId="0" applyFont="1" applyFill="1" applyBorder="1" applyAlignment="1">
      <alignment horizontal="center" vertical="center"/>
    </xf>
    <xf numFmtId="0" fontId="13" fillId="2" borderId="26" xfId="0" applyFont="1" applyFill="1" applyBorder="1" applyAlignment="1" applyProtection="1">
      <alignment horizontal="center" vertical="center" wrapText="1"/>
      <protection locked="0"/>
    </xf>
    <xf numFmtId="0" fontId="13" fillId="2" borderId="44" xfId="0" applyFont="1" applyFill="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13" fillId="5" borderId="26" xfId="0" applyFont="1" applyFill="1" applyBorder="1" applyAlignment="1" applyProtection="1">
      <alignment horizontal="justify" vertical="center" wrapText="1"/>
      <protection locked="0"/>
    </xf>
    <xf numFmtId="0" fontId="13" fillId="5" borderId="44" xfId="0" applyFont="1" applyFill="1" applyBorder="1" applyAlignment="1" applyProtection="1">
      <alignment horizontal="justify" vertical="center"/>
      <protection locked="0"/>
    </xf>
    <xf numFmtId="0" fontId="15" fillId="8" borderId="8" xfId="0" applyFont="1" applyFill="1" applyBorder="1" applyAlignment="1" applyProtection="1">
      <alignment horizontal="justify" vertical="center" wrapText="1"/>
      <protection locked="0"/>
    </xf>
    <xf numFmtId="0" fontId="15" fillId="8" borderId="10" xfId="0" applyFont="1" applyFill="1" applyBorder="1" applyAlignment="1" applyProtection="1">
      <alignment horizontal="justify" vertical="center" wrapText="1"/>
      <protection locked="0"/>
    </xf>
    <xf numFmtId="0" fontId="21" fillId="5" borderId="1" xfId="0" applyFont="1" applyFill="1" applyBorder="1" applyAlignment="1" applyProtection="1">
      <alignment horizontal="justify" vertical="center" wrapText="1"/>
      <protection locked="0"/>
    </xf>
    <xf numFmtId="0" fontId="14" fillId="5" borderId="1" xfId="0" applyFont="1" applyFill="1" applyBorder="1" applyAlignment="1" applyProtection="1">
      <alignment horizontal="justify" vertical="center"/>
      <protection locked="0"/>
    </xf>
    <xf numFmtId="0" fontId="7" fillId="0" borderId="18" xfId="0" applyFont="1" applyBorder="1" applyAlignment="1">
      <alignment horizontal="center" vertical="center" wrapText="1"/>
    </xf>
    <xf numFmtId="0" fontId="7" fillId="0" borderId="17" xfId="0" applyFont="1" applyBorder="1" applyAlignment="1">
      <alignment horizontal="center" vertical="center" wrapText="1"/>
    </xf>
    <xf numFmtId="0" fontId="7" fillId="4" borderId="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1" fontId="9" fillId="0" borderId="14" xfId="0" applyNumberFormat="1" applyFont="1" applyBorder="1" applyAlignment="1">
      <alignment horizontal="center" vertical="center" wrapText="1"/>
    </xf>
    <xf numFmtId="1" fontId="9" fillId="0" borderId="17" xfId="0" applyNumberFormat="1" applyFont="1" applyBorder="1" applyAlignment="1">
      <alignment horizontal="center" vertical="center" wrapText="1"/>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9" fillId="4" borderId="1" xfId="0" applyFont="1" applyFill="1" applyBorder="1" applyAlignment="1">
      <alignment horizontal="center" vertical="center"/>
    </xf>
    <xf numFmtId="0" fontId="2" fillId="0" borderId="4" xfId="0" applyFont="1" applyBorder="1" applyAlignment="1">
      <alignment horizontal="center"/>
    </xf>
    <xf numFmtId="0" fontId="2" fillId="0" borderId="7" xfId="0" applyFont="1" applyBorder="1" applyAlignment="1">
      <alignment horizontal="center"/>
    </xf>
    <xf numFmtId="0" fontId="2" fillId="0" borderId="24" xfId="0" applyFont="1" applyBorder="1" applyAlignment="1">
      <alignment horizontal="center"/>
    </xf>
    <xf numFmtId="0" fontId="2" fillId="3" borderId="21" xfId="0" applyFont="1" applyFill="1" applyBorder="1" applyAlignment="1">
      <alignment horizontal="center"/>
    </xf>
    <xf numFmtId="0" fontId="2" fillId="3" borderId="11" xfId="0" applyFont="1" applyFill="1" applyBorder="1" applyAlignment="1">
      <alignment horizontal="center"/>
    </xf>
    <xf numFmtId="0" fontId="2" fillId="3" borderId="1"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0" borderId="20" xfId="0" applyFont="1" applyBorder="1" applyAlignment="1">
      <alignment horizontal="center"/>
    </xf>
    <xf numFmtId="0" fontId="2" fillId="0" borderId="1" xfId="0" applyFont="1" applyBorder="1" applyAlignment="1">
      <alignment horizontal="center"/>
    </xf>
    <xf numFmtId="0" fontId="2" fillId="2" borderId="4" xfId="0" applyFont="1" applyFill="1" applyBorder="1" applyAlignment="1">
      <alignment horizontal="center" vertical="center"/>
    </xf>
    <xf numFmtId="0" fontId="10" fillId="2" borderId="35" xfId="0" applyFont="1" applyFill="1" applyBorder="1" applyAlignment="1">
      <alignment horizontal="center" vertical="center"/>
    </xf>
    <xf numFmtId="0" fontId="10" fillId="2" borderId="36" xfId="0" applyFont="1" applyFill="1" applyBorder="1" applyAlignment="1">
      <alignment horizontal="center" vertical="center"/>
    </xf>
    <xf numFmtId="0" fontId="10" fillId="2" borderId="37" xfId="0" applyFont="1" applyFill="1" applyBorder="1" applyAlignment="1">
      <alignment horizontal="center" vertical="center"/>
    </xf>
    <xf numFmtId="0" fontId="10" fillId="2" borderId="39" xfId="0" applyFont="1" applyFill="1" applyBorder="1" applyAlignment="1">
      <alignment horizontal="center" vertical="center"/>
    </xf>
    <xf numFmtId="0" fontId="10" fillId="2" borderId="38"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1"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14" fontId="11" fillId="2" borderId="4" xfId="0" applyNumberFormat="1" applyFont="1" applyFill="1" applyBorder="1" applyAlignment="1">
      <alignment horizontal="center" vertical="center"/>
    </xf>
    <xf numFmtId="0" fontId="11" fillId="2" borderId="5" xfId="0" applyFont="1" applyFill="1" applyBorder="1" applyAlignment="1">
      <alignment horizontal="center" vertical="center"/>
    </xf>
    <xf numFmtId="0" fontId="15" fillId="2" borderId="30" xfId="0" applyFont="1" applyFill="1" applyBorder="1" applyAlignment="1">
      <alignment horizontal="left" vertical="center" wrapText="1"/>
    </xf>
    <xf numFmtId="0" fontId="14" fillId="2" borderId="31" xfId="0" applyFont="1" applyFill="1" applyBorder="1" applyAlignment="1">
      <alignment horizontal="left" vertical="center" wrapText="1"/>
    </xf>
    <xf numFmtId="0" fontId="14" fillId="2" borderId="32" xfId="0" applyFont="1" applyFill="1" applyBorder="1" applyAlignment="1">
      <alignment horizontal="left" vertical="center" wrapText="1"/>
    </xf>
    <xf numFmtId="0" fontId="2" fillId="3" borderId="51" xfId="0" applyFont="1" applyFill="1" applyBorder="1" applyAlignment="1">
      <alignment horizontal="center"/>
    </xf>
    <xf numFmtId="0" fontId="2" fillId="3" borderId="52" xfId="0" applyFont="1" applyFill="1" applyBorder="1" applyAlignment="1">
      <alignment horizontal="center"/>
    </xf>
    <xf numFmtId="0" fontId="2" fillId="3" borderId="53" xfId="0" applyFont="1" applyFill="1" applyBorder="1" applyAlignment="1">
      <alignment horizontal="center"/>
    </xf>
    <xf numFmtId="0" fontId="2" fillId="3" borderId="29" xfId="0" applyFont="1" applyFill="1" applyBorder="1" applyAlignment="1">
      <alignment horizontal="center"/>
    </xf>
    <xf numFmtId="0" fontId="2" fillId="3" borderId="28" xfId="0" applyFont="1" applyFill="1" applyBorder="1" applyAlignment="1">
      <alignment horizontal="center"/>
    </xf>
    <xf numFmtId="0" fontId="2" fillId="3" borderId="27" xfId="0" applyFont="1" applyFill="1" applyBorder="1" applyAlignment="1">
      <alignment horizontal="center"/>
    </xf>
    <xf numFmtId="0" fontId="2" fillId="3" borderId="35"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54"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39" xfId="0" applyFont="1" applyFill="1" applyBorder="1" applyAlignment="1">
      <alignment horizontal="center" vertical="center"/>
    </xf>
    <xf numFmtId="0" fontId="2" fillId="3" borderId="33"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0" xfId="0" applyFont="1" applyFill="1" applyAlignment="1">
      <alignment horizontal="center" vertical="center"/>
    </xf>
    <xf numFmtId="0" fontId="2" fillId="3" borderId="38" xfId="0" applyFont="1" applyFill="1" applyBorder="1" applyAlignment="1">
      <alignment horizontal="center" vertical="center"/>
    </xf>
    <xf numFmtId="14" fontId="30" fillId="0" borderId="68" xfId="0" applyNumberFormat="1" applyFont="1" applyBorder="1" applyAlignment="1" applyProtection="1">
      <alignment horizontal="center" vertical="center" wrapText="1"/>
      <protection locked="0"/>
    </xf>
    <xf numFmtId="14" fontId="25" fillId="0" borderId="69" xfId="0" applyNumberFormat="1" applyFont="1" applyBorder="1" applyAlignment="1" applyProtection="1">
      <alignment horizontal="center" vertical="center" wrapText="1"/>
      <protection locked="0"/>
    </xf>
    <xf numFmtId="14" fontId="25" fillId="0" borderId="70" xfId="0" applyNumberFormat="1" applyFont="1" applyBorder="1" applyAlignment="1" applyProtection="1">
      <alignment horizontal="center" vertical="center" wrapText="1"/>
      <protection locked="0"/>
    </xf>
    <xf numFmtId="0" fontId="21" fillId="0" borderId="20" xfId="0" applyFont="1" applyBorder="1" applyAlignment="1" applyProtection="1">
      <alignment horizontal="left" vertical="center" wrapText="1"/>
      <protection locked="0"/>
    </xf>
    <xf numFmtId="0" fontId="8" fillId="0" borderId="20" xfId="0" applyFont="1" applyBorder="1" applyAlignment="1" applyProtection="1">
      <alignment horizontal="left" vertical="center"/>
      <protection locked="0"/>
    </xf>
    <xf numFmtId="14" fontId="31" fillId="0" borderId="67" xfId="0" applyNumberFormat="1" applyFont="1" applyBorder="1" applyAlignment="1" applyProtection="1">
      <alignment horizontal="center" vertical="center" wrapText="1"/>
      <protection locked="0"/>
    </xf>
    <xf numFmtId="0" fontId="31" fillId="0" borderId="75" xfId="0" applyFont="1" applyBorder="1" applyAlignment="1" applyProtection="1">
      <alignment horizontal="center" vertical="center" wrapText="1"/>
      <protection locked="0"/>
    </xf>
    <xf numFmtId="14" fontId="25" fillId="0" borderId="61" xfId="0" applyNumberFormat="1" applyFont="1" applyBorder="1" applyAlignment="1">
      <alignment vertical="top" wrapText="1"/>
    </xf>
    <xf numFmtId="14" fontId="25" fillId="0" borderId="62" xfId="0" applyNumberFormat="1" applyFont="1" applyBorder="1" applyAlignment="1">
      <alignment vertical="top" wrapText="1"/>
    </xf>
    <xf numFmtId="0" fontId="30" fillId="0" borderId="58" xfId="0" applyFont="1" applyBorder="1" applyAlignment="1">
      <alignment horizontal="center" vertical="center"/>
    </xf>
    <xf numFmtId="0" fontId="30" fillId="0" borderId="59" xfId="0" applyFont="1" applyBorder="1" applyAlignment="1">
      <alignment horizontal="center" vertical="center"/>
    </xf>
    <xf numFmtId="14" fontId="25" fillId="0" borderId="58" xfId="0" applyNumberFormat="1" applyFont="1" applyBorder="1" applyAlignment="1" applyProtection="1">
      <alignment horizontal="center" vertical="center" wrapText="1"/>
      <protection locked="0"/>
    </xf>
    <xf numFmtId="14" fontId="25" fillId="0" borderId="60" xfId="0" applyNumberFormat="1" applyFont="1" applyBorder="1" applyAlignment="1" applyProtection="1">
      <alignment horizontal="center" vertical="center" wrapText="1"/>
      <protection locked="0"/>
    </xf>
    <xf numFmtId="0" fontId="8" fillId="0" borderId="20" xfId="0" applyFont="1" applyBorder="1" applyAlignment="1" applyProtection="1">
      <alignment horizontal="left" vertical="top" wrapText="1"/>
      <protection locked="0"/>
    </xf>
    <xf numFmtId="0" fontId="8" fillId="0" borderId="20" xfId="0" applyFont="1" applyBorder="1" applyAlignment="1" applyProtection="1">
      <alignment horizontal="left" vertical="top"/>
      <protection locked="0"/>
    </xf>
    <xf numFmtId="0" fontId="8" fillId="0" borderId="41" xfId="0" applyFont="1" applyBorder="1" applyAlignment="1" applyProtection="1">
      <alignment horizontal="left" vertical="top"/>
      <protection locked="0"/>
    </xf>
    <xf numFmtId="0" fontId="21" fillId="0" borderId="23" xfId="0" applyFont="1" applyBorder="1" applyAlignment="1" applyProtection="1">
      <alignment horizontal="left" vertical="center" wrapText="1"/>
      <protection locked="0"/>
    </xf>
    <xf numFmtId="0" fontId="21" fillId="0" borderId="22" xfId="0" applyFont="1" applyBorder="1" applyAlignment="1" applyProtection="1">
      <alignment horizontal="left" vertical="center" wrapText="1"/>
      <protection locked="0"/>
    </xf>
    <xf numFmtId="0" fontId="21" fillId="0" borderId="45" xfId="0" applyFont="1" applyBorder="1" applyAlignment="1" applyProtection="1">
      <alignment horizontal="left" vertical="center" wrapText="1"/>
      <protection locked="0"/>
    </xf>
    <xf numFmtId="0" fontId="3" fillId="0" borderId="26" xfId="0" applyFont="1" applyBorder="1" applyAlignment="1" applyProtection="1">
      <alignment horizontal="center" vertical="center"/>
      <protection locked="0"/>
    </xf>
    <xf numFmtId="0" fontId="3" fillId="0" borderId="50" xfId="0" applyFont="1" applyBorder="1" applyAlignment="1" applyProtection="1">
      <alignment horizontal="center" vertical="center"/>
      <protection locked="0"/>
    </xf>
    <xf numFmtId="0" fontId="13" fillId="2" borderId="50" xfId="0" applyFont="1" applyFill="1" applyBorder="1" applyAlignment="1" applyProtection="1">
      <alignment horizontal="center" vertical="center"/>
      <protection locked="0"/>
    </xf>
    <xf numFmtId="14" fontId="7" fillId="0" borderId="20" xfId="0" applyNumberFormat="1"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7" fillId="0" borderId="41"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43" xfId="0" applyFont="1" applyBorder="1" applyAlignment="1" applyProtection="1">
      <alignment horizontal="center" vertical="center" wrapText="1"/>
      <protection locked="0"/>
    </xf>
    <xf numFmtId="0" fontId="25" fillId="0" borderId="8" xfId="0" applyFont="1" applyBorder="1" applyAlignment="1" applyProtection="1">
      <alignment horizontal="left" vertical="center" wrapText="1"/>
      <protection locked="0"/>
    </xf>
    <xf numFmtId="0" fontId="26" fillId="0" borderId="10" xfId="0" applyFont="1" applyBorder="1" applyAlignment="1" applyProtection="1">
      <alignment horizontal="left" vertical="center" wrapText="1"/>
      <protection locked="0"/>
    </xf>
    <xf numFmtId="0" fontId="26" fillId="0" borderId="11" xfId="0" applyFont="1" applyBorder="1" applyAlignment="1" applyProtection="1">
      <alignment horizontal="left" vertical="center" wrapText="1"/>
      <protection locked="0"/>
    </xf>
    <xf numFmtId="0" fontId="25" fillId="0" borderId="8" xfId="0" applyFont="1" applyBorder="1" applyAlignment="1" applyProtection="1">
      <alignment horizontal="center" vertical="center" wrapText="1"/>
      <protection locked="0"/>
    </xf>
    <xf numFmtId="0" fontId="25" fillId="0" borderId="10" xfId="0" applyFont="1" applyBorder="1" applyAlignment="1" applyProtection="1">
      <alignment horizontal="center" vertical="center" wrapText="1"/>
      <protection locked="0"/>
    </xf>
    <xf numFmtId="0" fontId="28" fillId="0" borderId="10" xfId="0" applyFont="1" applyBorder="1" applyAlignment="1" applyProtection="1">
      <alignment horizontal="center" vertical="center" wrapText="1"/>
      <protection locked="0"/>
    </xf>
    <xf numFmtId="0" fontId="29" fillId="0" borderId="46" xfId="0" applyFont="1" applyBorder="1" applyAlignment="1" applyProtection="1">
      <alignment horizontal="center" vertical="center" wrapText="1"/>
      <protection locked="0"/>
    </xf>
    <xf numFmtId="0" fontId="5" fillId="0" borderId="46" xfId="0" applyFont="1" applyBorder="1" applyAlignment="1">
      <alignment horizontal="center" vertical="center" wrapText="1"/>
    </xf>
    <xf numFmtId="0" fontId="13" fillId="0" borderId="26" xfId="0" applyFont="1" applyBorder="1" applyAlignment="1" applyProtection="1">
      <alignment horizontal="justify" vertical="center" wrapText="1"/>
      <protection locked="0"/>
    </xf>
    <xf numFmtId="0" fontId="13" fillId="0" borderId="44" xfId="0" applyFont="1" applyBorder="1" applyAlignment="1" applyProtection="1">
      <alignment horizontal="justify" vertical="center"/>
      <protection locked="0"/>
    </xf>
    <xf numFmtId="0" fontId="15" fillId="8" borderId="10" xfId="0" applyFont="1" applyFill="1" applyBorder="1" applyAlignment="1" applyProtection="1">
      <alignment horizontal="justify" vertical="center"/>
      <protection locked="0"/>
    </xf>
    <xf numFmtId="0" fontId="15" fillId="8" borderId="46" xfId="0" applyFont="1" applyFill="1" applyBorder="1" applyAlignment="1" applyProtection="1">
      <alignment horizontal="justify" vertical="center"/>
      <protection locked="0"/>
    </xf>
    <xf numFmtId="0" fontId="6" fillId="2" borderId="46" xfId="0" applyFont="1" applyFill="1" applyBorder="1" applyAlignment="1">
      <alignment horizontal="center" vertical="center"/>
    </xf>
    <xf numFmtId="0" fontId="5" fillId="0" borderId="46" xfId="0" applyFont="1" applyBorder="1" applyAlignment="1" applyProtection="1">
      <alignment horizontal="center" vertical="center" wrapText="1"/>
      <protection locked="0"/>
    </xf>
    <xf numFmtId="0" fontId="9" fillId="5" borderId="46" xfId="0" applyFont="1" applyFill="1" applyBorder="1" applyAlignment="1">
      <alignment horizontal="center" vertical="center" wrapText="1"/>
    </xf>
    <xf numFmtId="0" fontId="4" fillId="0" borderId="46" xfId="0" applyFont="1" applyBorder="1" applyAlignment="1">
      <alignment horizontal="center" vertical="center" wrapText="1"/>
    </xf>
    <xf numFmtId="0" fontId="10" fillId="0" borderId="46" xfId="0" applyFont="1" applyBorder="1" applyAlignment="1">
      <alignment horizontal="center" vertical="center" wrapText="1"/>
    </xf>
    <xf numFmtId="0" fontId="9" fillId="0" borderId="46" xfId="0" applyFont="1" applyBorder="1" applyAlignment="1">
      <alignment horizontal="center" vertical="center" wrapText="1"/>
    </xf>
    <xf numFmtId="0" fontId="16" fillId="0" borderId="41" xfId="0" applyFont="1" applyBorder="1" applyAlignment="1" applyProtection="1">
      <alignment horizontal="center" vertical="center" wrapText="1"/>
      <protection locked="0"/>
    </xf>
    <xf numFmtId="0" fontId="15" fillId="0" borderId="1" xfId="0" applyFont="1" applyBorder="1" applyAlignment="1" applyProtection="1">
      <alignment horizontal="justify" vertical="center" wrapText="1"/>
      <protection locked="0"/>
    </xf>
    <xf numFmtId="0" fontId="15" fillId="0" borderId="42" xfId="0" applyFont="1" applyBorder="1" applyAlignment="1" applyProtection="1">
      <alignment horizontal="justify" vertical="center" wrapText="1"/>
      <protection locked="0"/>
    </xf>
    <xf numFmtId="0" fontId="5" fillId="2" borderId="23" xfId="0" applyFont="1" applyFill="1" applyBorder="1" applyAlignment="1" applyProtection="1">
      <alignment horizontal="center" vertical="center" wrapText="1"/>
      <protection locked="0"/>
    </xf>
    <xf numFmtId="0" fontId="5" fillId="2" borderId="22" xfId="0" applyFont="1" applyFill="1" applyBorder="1" applyAlignment="1" applyProtection="1">
      <alignment horizontal="center" vertical="center" wrapText="1"/>
      <protection locked="0"/>
    </xf>
    <xf numFmtId="0" fontId="5" fillId="2" borderId="45" xfId="0"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42" xfId="0" applyFont="1" applyBorder="1" applyAlignment="1" applyProtection="1">
      <alignment horizontal="center" vertical="center" wrapText="1"/>
      <protection locked="0"/>
    </xf>
    <xf numFmtId="0" fontId="25" fillId="0" borderId="1" xfId="0" applyFont="1" applyBorder="1" applyAlignment="1" applyProtection="1">
      <alignment horizontal="justify" vertical="top" wrapText="1"/>
      <protection locked="0"/>
    </xf>
    <xf numFmtId="0" fontId="15" fillId="0" borderId="1" xfId="0" applyFont="1" applyBorder="1" applyAlignment="1" applyProtection="1">
      <alignment horizontal="justify" vertical="top" wrapText="1"/>
      <protection locked="0"/>
    </xf>
    <xf numFmtId="0" fontId="15" fillId="0" borderId="42" xfId="0" applyFont="1" applyBorder="1" applyAlignment="1" applyProtection="1">
      <alignment horizontal="justify" vertical="top" wrapText="1"/>
      <protection locked="0"/>
    </xf>
    <xf numFmtId="0" fontId="7" fillId="0" borderId="49" xfId="0" applyFont="1" applyBorder="1" applyAlignment="1">
      <alignment horizontal="center" vertical="center" wrapText="1"/>
    </xf>
    <xf numFmtId="0" fontId="7" fillId="4" borderId="42" xfId="0" applyFont="1" applyFill="1" applyBorder="1" applyAlignment="1">
      <alignment horizontal="center" vertical="center" wrapText="1"/>
    </xf>
    <xf numFmtId="0" fontId="8" fillId="0" borderId="22" xfId="0" applyFont="1" applyBorder="1" applyAlignment="1" applyProtection="1">
      <alignment horizontal="left" vertical="center"/>
      <protection locked="0"/>
    </xf>
    <xf numFmtId="0" fontId="8" fillId="0" borderId="45" xfId="0" applyFont="1" applyBorder="1" applyAlignment="1" applyProtection="1">
      <alignment horizontal="left" vertical="center"/>
      <protection locked="0"/>
    </xf>
    <xf numFmtId="0" fontId="15" fillId="8" borderId="8" xfId="0" applyFont="1" applyFill="1" applyBorder="1" applyAlignment="1" applyProtection="1">
      <alignment horizontal="center" vertical="center" wrapText="1"/>
      <protection locked="0"/>
    </xf>
    <xf numFmtId="0" fontId="15" fillId="8" borderId="10" xfId="0" applyFont="1" applyFill="1" applyBorder="1" applyAlignment="1" applyProtection="1">
      <alignment horizontal="center" vertical="center" wrapText="1"/>
      <protection locked="0"/>
    </xf>
    <xf numFmtId="0" fontId="15" fillId="8" borderId="46" xfId="0" applyFont="1" applyFill="1" applyBorder="1" applyAlignment="1" applyProtection="1">
      <alignment horizontal="center" vertical="center" wrapText="1"/>
      <protection locked="0"/>
    </xf>
    <xf numFmtId="0" fontId="13" fillId="0" borderId="8" xfId="0" applyFont="1" applyBorder="1" applyAlignment="1" applyProtection="1">
      <alignment horizontal="center" vertical="top" wrapText="1"/>
      <protection locked="0"/>
    </xf>
    <xf numFmtId="0" fontId="13" fillId="0" borderId="10" xfId="0" applyFont="1" applyBorder="1" applyAlignment="1" applyProtection="1">
      <alignment horizontal="center" vertical="top" wrapText="1"/>
      <protection locked="0"/>
    </xf>
    <xf numFmtId="0" fontId="13" fillId="0" borderId="46" xfId="0" applyFont="1" applyBorder="1" applyAlignment="1" applyProtection="1">
      <alignment horizontal="center" vertical="top" wrapText="1"/>
      <protection locked="0"/>
    </xf>
    <xf numFmtId="0" fontId="13" fillId="0" borderId="1"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protection locked="0"/>
    </xf>
    <xf numFmtId="0" fontId="13" fillId="0" borderId="42" xfId="0" applyFont="1" applyBorder="1" applyAlignment="1" applyProtection="1">
      <alignment horizontal="center" vertical="center"/>
      <protection locked="0"/>
    </xf>
    <xf numFmtId="0" fontId="13" fillId="0" borderId="26" xfId="0" applyFont="1" applyBorder="1" applyAlignment="1" applyProtection="1">
      <alignment horizontal="center" vertical="center" wrapText="1"/>
      <protection locked="0"/>
    </xf>
    <xf numFmtId="0" fontId="13" fillId="0" borderId="44" xfId="0" applyFont="1" applyBorder="1" applyAlignment="1" applyProtection="1">
      <alignment horizontal="center" vertical="center" wrapText="1"/>
      <protection locked="0"/>
    </xf>
    <xf numFmtId="0" fontId="13" fillId="0" borderId="50"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5" fillId="0" borderId="45" xfId="0" applyFont="1" applyBorder="1" applyAlignment="1" applyProtection="1">
      <alignment horizontal="center" vertical="center" wrapText="1"/>
      <protection locked="0"/>
    </xf>
    <xf numFmtId="0" fontId="25" fillId="0" borderId="1" xfId="0" applyFont="1" applyBorder="1" applyAlignment="1" applyProtection="1">
      <alignment horizontal="justify" vertical="center" wrapText="1"/>
      <protection locked="0"/>
    </xf>
    <xf numFmtId="0" fontId="15" fillId="0" borderId="1" xfId="0" applyFont="1" applyBorder="1" applyAlignment="1" applyProtection="1">
      <alignment horizontal="justify" vertical="center"/>
      <protection locked="0"/>
    </xf>
    <xf numFmtId="0" fontId="15" fillId="0" borderId="42" xfId="0" applyFont="1" applyBorder="1" applyAlignment="1" applyProtection="1">
      <alignment horizontal="justify" vertical="center"/>
      <protection locked="0"/>
    </xf>
    <xf numFmtId="0" fontId="13" fillId="0" borderId="44" xfId="0" applyFont="1" applyBorder="1" applyAlignment="1" applyProtection="1">
      <alignment horizontal="justify" vertical="center" wrapText="1"/>
      <protection locked="0"/>
    </xf>
    <xf numFmtId="0" fontId="3" fillId="0" borderId="26" xfId="0" applyFont="1" applyBorder="1" applyAlignment="1" applyProtection="1">
      <alignment horizontal="center"/>
      <protection locked="0"/>
    </xf>
    <xf numFmtId="0" fontId="3" fillId="0" borderId="50" xfId="0" applyFont="1" applyBorder="1" applyAlignment="1" applyProtection="1">
      <alignment horizontal="center"/>
      <protection locked="0"/>
    </xf>
    <xf numFmtId="0" fontId="13" fillId="2" borderId="50" xfId="0" applyFont="1" applyFill="1" applyBorder="1" applyAlignment="1" applyProtection="1">
      <alignment horizontal="center" vertical="center" wrapText="1"/>
      <protection locked="0"/>
    </xf>
    <xf numFmtId="0" fontId="19" fillId="0" borderId="24" xfId="0" applyFont="1" applyBorder="1" applyAlignment="1" applyProtection="1">
      <alignment horizontal="center" vertical="center" wrapText="1"/>
      <protection locked="0"/>
    </xf>
    <xf numFmtId="0" fontId="3" fillId="0" borderId="24" xfId="0" applyFont="1" applyBorder="1" applyAlignment="1" applyProtection="1">
      <alignment horizontal="center" vertical="center" wrapText="1"/>
      <protection locked="0"/>
    </xf>
    <xf numFmtId="14" fontId="13" fillId="0" borderId="58" xfId="0" applyNumberFormat="1" applyFont="1" applyBorder="1" applyAlignment="1" applyProtection="1">
      <alignment horizontal="center" vertical="center" wrapText="1"/>
      <protection locked="0"/>
    </xf>
    <xf numFmtId="14" fontId="13" fillId="0" borderId="59" xfId="0" applyNumberFormat="1" applyFont="1" applyBorder="1" applyAlignment="1" applyProtection="1">
      <alignment horizontal="center" vertical="center" wrapText="1"/>
      <protection locked="0"/>
    </xf>
    <xf numFmtId="14" fontId="13" fillId="0" borderId="60" xfId="0" applyNumberFormat="1" applyFont="1" applyBorder="1" applyAlignment="1" applyProtection="1">
      <alignment horizontal="center" vertical="center" wrapText="1"/>
      <protection locked="0"/>
    </xf>
    <xf numFmtId="0" fontId="18" fillId="0" borderId="1" xfId="0" applyFont="1" applyBorder="1" applyAlignment="1" applyProtection="1">
      <alignment horizontal="justify" vertical="center" wrapText="1"/>
      <protection locked="0"/>
    </xf>
    <xf numFmtId="0" fontId="13" fillId="0" borderId="8" xfId="0" applyFont="1" applyBorder="1" applyAlignment="1" applyProtection="1">
      <alignment horizontal="center" vertical="center" wrapText="1"/>
      <protection locked="0"/>
    </xf>
    <xf numFmtId="0" fontId="13" fillId="0" borderId="10" xfId="0" applyFont="1" applyBorder="1" applyAlignment="1" applyProtection="1">
      <alignment horizontal="center" vertical="center" wrapText="1"/>
      <protection locked="0"/>
    </xf>
    <xf numFmtId="0" fontId="13" fillId="0" borderId="46" xfId="0" applyFont="1" applyBorder="1" applyAlignment="1" applyProtection="1">
      <alignment horizontal="center" vertical="center" wrapText="1"/>
      <protection locked="0"/>
    </xf>
    <xf numFmtId="0" fontId="23" fillId="0" borderId="23" xfId="0" applyFont="1" applyBorder="1" applyAlignment="1" applyProtection="1">
      <alignment horizontal="left" vertical="center" wrapText="1"/>
      <protection locked="0"/>
    </xf>
    <xf numFmtId="0" fontId="11" fillId="0" borderId="22" xfId="0" applyFont="1" applyBorder="1" applyAlignment="1" applyProtection="1">
      <alignment horizontal="left" vertical="center"/>
      <protection locked="0"/>
    </xf>
    <xf numFmtId="0" fontId="11" fillId="0" borderId="45" xfId="0" applyFont="1" applyBorder="1" applyAlignment="1" applyProtection="1">
      <alignment horizontal="left" vertical="center"/>
      <protection locked="0"/>
    </xf>
    <xf numFmtId="14" fontId="13" fillId="0" borderId="20" xfId="0" applyNumberFormat="1" applyFont="1" applyBorder="1" applyAlignment="1" applyProtection="1">
      <alignment horizontal="center" vertical="center" wrapText="1"/>
      <protection locked="0"/>
    </xf>
    <xf numFmtId="0" fontId="13" fillId="0" borderId="20" xfId="0" applyFont="1" applyBorder="1" applyAlignment="1" applyProtection="1">
      <alignment horizontal="center" vertical="center" wrapText="1"/>
      <protection locked="0"/>
    </xf>
    <xf numFmtId="0" fontId="13" fillId="0" borderId="4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5" fillId="0" borderId="42" xfId="0" applyFont="1" applyBorder="1" applyAlignment="1" applyProtection="1">
      <alignment horizontal="center" vertical="center" wrapText="1"/>
      <protection locked="0"/>
    </xf>
    <xf numFmtId="0" fontId="13" fillId="0" borderId="19" xfId="0" applyFont="1" applyBorder="1" applyAlignment="1" applyProtection="1">
      <alignment horizontal="center" vertical="center" wrapText="1"/>
      <protection locked="0"/>
    </xf>
    <xf numFmtId="0" fontId="13" fillId="0" borderId="43" xfId="0" applyFont="1" applyBorder="1" applyAlignment="1" applyProtection="1">
      <alignment horizontal="center" vertical="center" wrapText="1"/>
      <protection locked="0"/>
    </xf>
  </cellXfs>
  <cellStyles count="1">
    <cellStyle name="Normal" xfId="0" builtinId="0"/>
  </cellStyles>
  <dxfs count="30">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16AEEE9D-57D6-4B09-A1C7-90BA35BB99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twoCellAnchor editAs="oneCell">
    <xdr:from>
      <xdr:col>0</xdr:col>
      <xdr:colOff>325938</xdr:colOff>
      <xdr:row>0</xdr:row>
      <xdr:rowOff>58368</xdr:rowOff>
    </xdr:from>
    <xdr:to>
      <xdr:col>0</xdr:col>
      <xdr:colOff>1452562</xdr:colOff>
      <xdr:row>3</xdr:row>
      <xdr:rowOff>314543</xdr:rowOff>
    </xdr:to>
    <xdr:pic>
      <xdr:nvPicPr>
        <xdr:cNvPr id="3" name="Imagen 16">
          <a:extLst>
            <a:ext uri="{FF2B5EF4-FFF2-40B4-BE49-F238E27FC236}">
              <a16:creationId xmlns:a16="http://schemas.microsoft.com/office/drawing/2014/main" id="{DA12DB6D-F77A-43AA-B5F2-25A990BF54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twoCellAnchor editAs="oneCell">
    <xdr:from>
      <xdr:col>0</xdr:col>
      <xdr:colOff>325938</xdr:colOff>
      <xdr:row>0</xdr:row>
      <xdr:rowOff>58368</xdr:rowOff>
    </xdr:from>
    <xdr:to>
      <xdr:col>0</xdr:col>
      <xdr:colOff>1452562</xdr:colOff>
      <xdr:row>3</xdr:row>
      <xdr:rowOff>314543</xdr:rowOff>
    </xdr:to>
    <xdr:pic>
      <xdr:nvPicPr>
        <xdr:cNvPr id="4" name="Imagen 16">
          <a:extLst>
            <a:ext uri="{FF2B5EF4-FFF2-40B4-BE49-F238E27FC236}">
              <a16:creationId xmlns:a16="http://schemas.microsoft.com/office/drawing/2014/main" id="{6315572E-CEE0-44CE-887B-7211692C03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twoCellAnchor editAs="oneCell">
    <xdr:from>
      <xdr:col>0</xdr:col>
      <xdr:colOff>325938</xdr:colOff>
      <xdr:row>0</xdr:row>
      <xdr:rowOff>58368</xdr:rowOff>
    </xdr:from>
    <xdr:to>
      <xdr:col>0</xdr:col>
      <xdr:colOff>1452562</xdr:colOff>
      <xdr:row>3</xdr:row>
      <xdr:rowOff>314543</xdr:rowOff>
    </xdr:to>
    <xdr:pic>
      <xdr:nvPicPr>
        <xdr:cNvPr id="5" name="Imagen 16">
          <a:extLst>
            <a:ext uri="{FF2B5EF4-FFF2-40B4-BE49-F238E27FC236}">
              <a16:creationId xmlns:a16="http://schemas.microsoft.com/office/drawing/2014/main" id="{4C586536-7F48-4401-9CDD-6E6EAD72D3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eanp.pinzon\Downloads\Mapa%20de%20Riesgos%20Corrupci&#243;n%202024%20-%20Procesos%20Misionales%202do%20monitoreo%20(1).xlsx" TargetMode="External"/><Relationship Id="rId1" Type="http://schemas.openxmlformats.org/officeDocument/2006/relationships/externalLinkPath" Target="/Users/jeanp.pinzon/Downloads/Mapa%20de%20Riesgos%20Corrupci&#243;n%202024%20-%20Procesos%20Misionales%202do%20monitoreo%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iesgo 1"/>
      <sheetName val="ENCUESTA DE IMPACTO R1"/>
      <sheetName val="Riesgo 2"/>
      <sheetName val="ENCUESTA DE IMPACTO R2"/>
      <sheetName val="Riesgo 3"/>
      <sheetName val="ENCUESTA DE IMPACTO R3"/>
      <sheetName val="Riesgo 4"/>
      <sheetName val="ENCUESTA DE IMPACTO R4"/>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D3" t="str">
            <v>MUY BAJA - MODERADO</v>
          </cell>
          <cell r="E3" t="str">
            <v>MODERADO</v>
          </cell>
        </row>
        <row r="4">
          <cell r="D4" t="str">
            <v>MUY BAJA - MAYOR</v>
          </cell>
          <cell r="E4" t="str">
            <v>ALTO</v>
          </cell>
        </row>
        <row r="5">
          <cell r="D5" t="str">
            <v>MUY BAJA - CATASTRÓFICO</v>
          </cell>
          <cell r="E5" t="str">
            <v>EXTREMO</v>
          </cell>
        </row>
        <row r="6">
          <cell r="D6" t="str">
            <v>BAJA - MODERADO</v>
          </cell>
          <cell r="E6" t="str">
            <v>MODERADO</v>
          </cell>
        </row>
        <row r="7">
          <cell r="D7" t="str">
            <v>BAJA - MAYOR</v>
          </cell>
          <cell r="E7" t="str">
            <v>ALTO</v>
          </cell>
        </row>
        <row r="8">
          <cell r="D8" t="str">
            <v>BAJA - CATASTRÓFICO</v>
          </cell>
          <cell r="E8" t="str">
            <v>EXTREMO</v>
          </cell>
        </row>
        <row r="9">
          <cell r="D9" t="str">
            <v>MEDIA - MODERADO</v>
          </cell>
          <cell r="E9" t="str">
            <v>MODERADO</v>
          </cell>
        </row>
        <row r="10">
          <cell r="D10" t="str">
            <v>MEDIA - MAYOR</v>
          </cell>
          <cell r="E10" t="str">
            <v>ALTO</v>
          </cell>
        </row>
        <row r="11">
          <cell r="D11" t="str">
            <v>MEDIA - CATASTRÓFICO</v>
          </cell>
          <cell r="E11" t="str">
            <v>EXTREMO</v>
          </cell>
        </row>
        <row r="12">
          <cell r="D12" t="str">
            <v>ALTA - MODERADO</v>
          </cell>
          <cell r="E12" t="str">
            <v>ALTO</v>
          </cell>
        </row>
        <row r="13">
          <cell r="D13" t="str">
            <v>ALTA - MAYOR</v>
          </cell>
          <cell r="E13" t="str">
            <v>ALTO</v>
          </cell>
        </row>
        <row r="14">
          <cell r="D14" t="str">
            <v>ALTA - CATASTRÓFICO</v>
          </cell>
          <cell r="E14" t="str">
            <v>EXTREMO</v>
          </cell>
        </row>
        <row r="15">
          <cell r="D15" t="str">
            <v>MUY ALTA - MODERADO</v>
          </cell>
          <cell r="E15" t="str">
            <v>ALTO</v>
          </cell>
        </row>
        <row r="16">
          <cell r="D16" t="str">
            <v>MUY ALTA - MAYOR</v>
          </cell>
          <cell r="E16" t="str">
            <v>ALTO</v>
          </cell>
        </row>
        <row r="17">
          <cell r="D17" t="str">
            <v>MUY ALTA - CATASTRÓFICO</v>
          </cell>
          <cell r="E17" t="str">
            <v>EXTREMO</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42"/>
  <sheetViews>
    <sheetView showGridLines="0" tabSelected="1" view="pageBreakPreview" topLeftCell="A11" zoomScale="70" zoomScaleNormal="50" zoomScaleSheetLayoutView="70" workbookViewId="0">
      <selection activeCell="C16" sqref="C16:C21"/>
    </sheetView>
  </sheetViews>
  <sheetFormatPr baseColWidth="10" defaultColWidth="11.42578125" defaultRowHeight="15" x14ac:dyDescent="0.25"/>
  <cols>
    <col min="1" max="1" width="36.85546875" customWidth="1"/>
    <col min="2" max="4" width="32.5703125" customWidth="1"/>
    <col min="5" max="7" width="20.85546875" customWidth="1"/>
    <col min="8" max="8" width="25.42578125" customWidth="1"/>
    <col min="9" max="9" width="60.5703125" customWidth="1"/>
    <col min="10" max="10" width="53.7109375" customWidth="1"/>
    <col min="11" max="11" width="24.5703125" customWidth="1"/>
    <col min="12" max="12" width="11.42578125" customWidth="1"/>
    <col min="13" max="15" width="24.5703125" customWidth="1"/>
    <col min="16" max="16" width="19.7109375" customWidth="1"/>
    <col min="17" max="20" width="25.140625" customWidth="1"/>
    <col min="21" max="21" width="16.5703125" customWidth="1"/>
    <col min="22" max="22" width="39.28515625" customWidth="1"/>
    <col min="23" max="23" width="37.42578125" customWidth="1"/>
    <col min="24" max="24" width="25.42578125" customWidth="1"/>
    <col min="25" max="25" width="1.7109375" customWidth="1"/>
    <col min="26" max="26" width="33.42578125" customWidth="1"/>
    <col min="27" max="27" width="53.140625" customWidth="1"/>
    <col min="28" max="28" width="61.140625" customWidth="1"/>
    <col min="29" max="29" width="40.28515625" customWidth="1"/>
    <col min="30" max="30" width="39" customWidth="1"/>
    <col min="31" max="31" width="2.28515625" customWidth="1"/>
    <col min="32" max="32" width="42.5703125" customWidth="1"/>
    <col min="33" max="33" width="55.85546875" customWidth="1"/>
    <col min="34" max="36" width="11.42578125" customWidth="1"/>
  </cols>
  <sheetData>
    <row r="1" spans="1:36" ht="27" customHeight="1" x14ac:dyDescent="0.25">
      <c r="A1" s="152"/>
      <c r="B1" s="153" t="s">
        <v>0</v>
      </c>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5"/>
      <c r="AD1" s="159" t="s">
        <v>1</v>
      </c>
      <c r="AE1" s="160"/>
      <c r="AF1" s="160"/>
      <c r="AG1" s="42" t="s">
        <v>2</v>
      </c>
      <c r="AH1" s="1"/>
      <c r="AI1" s="1"/>
      <c r="AJ1" s="1"/>
    </row>
    <row r="2" spans="1:36" ht="27" customHeight="1" thickBot="1" x14ac:dyDescent="0.3">
      <c r="A2" s="152"/>
      <c r="B2" s="156"/>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8"/>
      <c r="AD2" s="159" t="s">
        <v>3</v>
      </c>
      <c r="AE2" s="160"/>
      <c r="AF2" s="160"/>
      <c r="AG2" s="43" t="s">
        <v>4</v>
      </c>
      <c r="AH2" s="1"/>
      <c r="AI2" s="1"/>
      <c r="AJ2" s="1"/>
    </row>
    <row r="3" spans="1:36" ht="27" customHeight="1" x14ac:dyDescent="0.25">
      <c r="A3" s="152"/>
      <c r="B3" s="153" t="s">
        <v>5</v>
      </c>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5"/>
      <c r="AD3" s="159" t="s">
        <v>6</v>
      </c>
      <c r="AE3" s="160"/>
      <c r="AF3" s="160"/>
      <c r="AG3" s="42" t="s">
        <v>7</v>
      </c>
      <c r="AH3" s="1"/>
      <c r="AI3" s="1"/>
      <c r="AJ3" s="1"/>
    </row>
    <row r="4" spans="1:36" ht="27" customHeight="1" thickBot="1" x14ac:dyDescent="0.3">
      <c r="A4" s="152"/>
      <c r="B4" s="156"/>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8"/>
      <c r="AD4" s="159" t="s">
        <v>8</v>
      </c>
      <c r="AE4" s="160"/>
      <c r="AF4" s="160"/>
      <c r="AG4" s="44">
        <v>44838</v>
      </c>
      <c r="AH4" s="1"/>
      <c r="AI4" s="1"/>
      <c r="AJ4" s="1"/>
    </row>
    <row r="5" spans="1:36" ht="27" customHeight="1" thickBot="1" x14ac:dyDescent="0.3">
      <c r="A5" s="17"/>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5"/>
      <c r="AD5" s="24"/>
      <c r="AE5" s="1"/>
      <c r="AF5" s="1"/>
      <c r="AG5" s="1"/>
      <c r="AH5" s="1"/>
      <c r="AI5" s="1"/>
      <c r="AJ5" s="1"/>
    </row>
    <row r="6" spans="1:36" ht="59.25" customHeight="1" thickBot="1" x14ac:dyDescent="0.3">
      <c r="A6" s="45" t="s">
        <v>9</v>
      </c>
      <c r="B6" s="161" t="s">
        <v>10</v>
      </c>
      <c r="C6" s="162"/>
      <c r="D6" s="162"/>
      <c r="E6" s="162"/>
      <c r="F6" s="162"/>
      <c r="G6" s="162"/>
      <c r="H6" s="163"/>
      <c r="I6" s="14"/>
      <c r="J6" s="20"/>
      <c r="K6" s="23" t="s">
        <v>11</v>
      </c>
      <c r="L6" s="22"/>
      <c r="M6" s="164">
        <v>45321</v>
      </c>
      <c r="N6" s="165"/>
      <c r="O6" s="14"/>
      <c r="P6" s="14"/>
      <c r="Q6" s="14"/>
      <c r="R6" s="14"/>
      <c r="S6" s="14"/>
      <c r="T6" s="14"/>
      <c r="U6" s="14"/>
      <c r="V6" s="14"/>
      <c r="W6" s="14"/>
      <c r="X6" s="14"/>
      <c r="Y6" s="14"/>
      <c r="Z6" s="14"/>
      <c r="AA6" s="14"/>
      <c r="AB6" s="14"/>
      <c r="AC6" s="15"/>
      <c r="AD6" s="14"/>
      <c r="AE6" s="1"/>
      <c r="AF6" s="1"/>
      <c r="AG6" s="1"/>
      <c r="AH6" s="1"/>
      <c r="AI6" s="1"/>
      <c r="AJ6" s="1"/>
    </row>
    <row r="7" spans="1:36" ht="27" customHeight="1" thickBot="1" x14ac:dyDescent="0.3">
      <c r="A7" s="21"/>
      <c r="B7" s="20"/>
      <c r="C7" s="20"/>
      <c r="D7" s="20"/>
      <c r="E7" s="20"/>
      <c r="F7" s="20"/>
      <c r="G7" s="20"/>
      <c r="H7" s="20"/>
      <c r="I7" s="20"/>
      <c r="J7" s="20"/>
      <c r="K7" s="20"/>
      <c r="L7" s="20"/>
      <c r="M7" s="20"/>
      <c r="N7" s="20"/>
      <c r="O7" s="14"/>
      <c r="P7" s="14"/>
      <c r="Q7" s="14"/>
      <c r="R7" s="14"/>
      <c r="S7" s="14"/>
      <c r="T7" s="14"/>
      <c r="U7" s="14"/>
      <c r="V7" s="14"/>
      <c r="W7" s="14"/>
      <c r="X7" s="14"/>
      <c r="Y7" s="14"/>
      <c r="Z7" s="14"/>
      <c r="AA7" s="14"/>
      <c r="AB7" s="14"/>
      <c r="AC7" s="15"/>
      <c r="AD7" s="14"/>
      <c r="AE7" s="1"/>
      <c r="AF7" s="1"/>
      <c r="AG7" s="1"/>
      <c r="AH7" s="1"/>
      <c r="AI7" s="1"/>
      <c r="AJ7" s="1"/>
    </row>
    <row r="8" spans="1:36" ht="59.25" customHeight="1" thickBot="1" x14ac:dyDescent="0.3">
      <c r="A8" s="45" t="s">
        <v>12</v>
      </c>
      <c r="B8" s="166"/>
      <c r="C8" s="167"/>
      <c r="D8" s="167"/>
      <c r="E8" s="167"/>
      <c r="F8" s="167"/>
      <c r="G8" s="167"/>
      <c r="H8" s="167"/>
      <c r="I8" s="168"/>
      <c r="J8" s="14"/>
      <c r="K8" s="18" t="s">
        <v>13</v>
      </c>
      <c r="L8" s="18"/>
      <c r="M8" s="18" t="s">
        <v>14</v>
      </c>
      <c r="N8" s="18" t="s">
        <v>15</v>
      </c>
      <c r="O8" s="18" t="s">
        <v>16</v>
      </c>
      <c r="P8" s="14"/>
      <c r="Q8" s="14"/>
      <c r="R8" s="14"/>
      <c r="S8" s="14"/>
      <c r="T8" s="14"/>
      <c r="U8" s="14"/>
      <c r="V8" s="14"/>
      <c r="W8" s="14"/>
      <c r="X8" s="14"/>
      <c r="Y8" s="14"/>
      <c r="Z8" s="14"/>
      <c r="AA8" s="14"/>
      <c r="AB8" s="14"/>
      <c r="AC8" s="15"/>
      <c r="AD8" s="14"/>
      <c r="AE8" s="1"/>
      <c r="AF8" s="1"/>
      <c r="AG8" s="1"/>
      <c r="AH8" s="1"/>
      <c r="AI8" s="1"/>
      <c r="AJ8" s="1"/>
    </row>
    <row r="9" spans="1:36" ht="59.25" customHeight="1" thickBot="1" x14ac:dyDescent="0.3">
      <c r="A9" s="45" t="s">
        <v>17</v>
      </c>
      <c r="B9" s="166"/>
      <c r="C9" s="167"/>
      <c r="D9" s="167"/>
      <c r="E9" s="167"/>
      <c r="F9" s="167"/>
      <c r="G9" s="167"/>
      <c r="H9" s="167"/>
      <c r="I9" s="168"/>
      <c r="J9" s="14"/>
      <c r="K9" s="47" t="s">
        <v>18</v>
      </c>
      <c r="L9" s="19"/>
      <c r="M9" s="19"/>
      <c r="N9" s="52"/>
      <c r="O9" s="47"/>
      <c r="P9" s="14"/>
      <c r="Q9" s="14"/>
      <c r="R9" s="14"/>
      <c r="S9" s="14"/>
      <c r="T9" s="14"/>
      <c r="U9" s="14"/>
      <c r="V9" s="14"/>
      <c r="W9" s="14"/>
      <c r="X9" s="14"/>
      <c r="Y9" s="14"/>
      <c r="Z9" s="14"/>
      <c r="AA9" s="14"/>
      <c r="AB9" s="14"/>
      <c r="AC9" s="15"/>
      <c r="AD9" s="14"/>
      <c r="AE9" s="1"/>
      <c r="AF9" s="1"/>
      <c r="AG9" s="1"/>
      <c r="AH9" s="1"/>
      <c r="AI9" s="1"/>
      <c r="AJ9" s="1"/>
    </row>
    <row r="10" spans="1:36" ht="15.75" customHeight="1" x14ac:dyDescent="0.25">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5"/>
      <c r="AD10" s="14"/>
      <c r="AE10" s="1"/>
      <c r="AF10" s="1"/>
      <c r="AG10" s="1"/>
      <c r="AH10" s="1"/>
      <c r="AI10" s="1"/>
      <c r="AJ10" s="1"/>
    </row>
    <row r="11" spans="1:36" ht="15.75" customHeight="1" thickBot="1" x14ac:dyDescent="0.3">
      <c r="A11" s="36"/>
      <c r="B11" s="14"/>
      <c r="C11" s="14"/>
      <c r="D11" s="14"/>
      <c r="E11" s="14"/>
      <c r="F11" s="14"/>
      <c r="G11" s="14"/>
      <c r="H11" s="14"/>
      <c r="I11" s="14"/>
      <c r="J11" s="14"/>
      <c r="K11" s="14"/>
      <c r="L11" s="14"/>
      <c r="M11" s="14"/>
      <c r="N11" s="14"/>
      <c r="O11" s="14"/>
      <c r="P11" s="14"/>
      <c r="Q11" s="14"/>
      <c r="R11" s="14"/>
      <c r="S11" s="14"/>
      <c r="T11" s="14"/>
      <c r="U11" s="14"/>
      <c r="V11" s="14"/>
      <c r="W11" s="14"/>
      <c r="X11" s="14"/>
      <c r="Y11" s="14"/>
      <c r="Z11" s="13"/>
      <c r="AA11" s="13"/>
      <c r="AB11" s="13"/>
      <c r="AC11" s="16"/>
      <c r="AD11" s="46"/>
      <c r="AE11" s="1"/>
      <c r="AF11" s="1"/>
      <c r="AG11" s="1"/>
      <c r="AH11" s="1"/>
      <c r="AI11" s="1"/>
      <c r="AJ11" s="1"/>
    </row>
    <row r="12" spans="1:36" x14ac:dyDescent="0.25">
      <c r="A12" s="169" t="s">
        <v>19</v>
      </c>
      <c r="B12" s="170"/>
      <c r="C12" s="170"/>
      <c r="D12" s="171"/>
      <c r="E12" s="172" t="s">
        <v>20</v>
      </c>
      <c r="F12" s="173"/>
      <c r="G12" s="173"/>
      <c r="H12" s="173"/>
      <c r="I12" s="173"/>
      <c r="J12" s="173"/>
      <c r="K12" s="173"/>
      <c r="L12" s="173"/>
      <c r="M12" s="173"/>
      <c r="N12" s="173"/>
      <c r="O12" s="173"/>
      <c r="P12" s="173"/>
      <c r="Q12" s="173"/>
      <c r="R12" s="173"/>
      <c r="S12" s="173"/>
      <c r="T12" s="173"/>
      <c r="U12" s="173"/>
      <c r="V12" s="173"/>
      <c r="W12" s="173"/>
      <c r="X12" s="174"/>
      <c r="Y12" s="30"/>
      <c r="Z12" s="175" t="s">
        <v>21</v>
      </c>
      <c r="AA12" s="181"/>
      <c r="AB12" s="181"/>
      <c r="AC12" s="181"/>
      <c r="AD12" s="176"/>
      <c r="AE12" s="1"/>
      <c r="AF12" s="175" t="s">
        <v>22</v>
      </c>
      <c r="AG12" s="176"/>
      <c r="AH12" s="1"/>
      <c r="AI12" s="1"/>
      <c r="AJ12" s="1"/>
    </row>
    <row r="13" spans="1:36" x14ac:dyDescent="0.25">
      <c r="A13" s="147" t="s">
        <v>23</v>
      </c>
      <c r="B13" s="138" t="s">
        <v>24</v>
      </c>
      <c r="C13" s="138" t="s">
        <v>25</v>
      </c>
      <c r="D13" s="145" t="s">
        <v>26</v>
      </c>
      <c r="E13" s="150" t="s">
        <v>27</v>
      </c>
      <c r="F13" s="151"/>
      <c r="G13" s="151"/>
      <c r="H13" s="151"/>
      <c r="I13" s="133" t="s">
        <v>28</v>
      </c>
      <c r="J13" s="134"/>
      <c r="K13" s="134"/>
      <c r="L13" s="134"/>
      <c r="M13" s="134"/>
      <c r="N13" s="134"/>
      <c r="O13" s="134"/>
      <c r="P13" s="134"/>
      <c r="Q13" s="134"/>
      <c r="R13" s="25"/>
      <c r="S13" s="25"/>
      <c r="T13" s="133" t="s">
        <v>29</v>
      </c>
      <c r="U13" s="134"/>
      <c r="V13" s="134"/>
      <c r="W13" s="134"/>
      <c r="X13" s="135"/>
      <c r="Y13" s="30"/>
      <c r="Z13" s="177"/>
      <c r="AA13" s="182"/>
      <c r="AB13" s="182"/>
      <c r="AC13" s="182"/>
      <c r="AD13" s="178"/>
      <c r="AE13" s="1"/>
      <c r="AF13" s="177"/>
      <c r="AG13" s="178"/>
      <c r="AH13" s="2"/>
      <c r="AI13" s="2"/>
      <c r="AJ13" s="2"/>
    </row>
    <row r="14" spans="1:36" ht="15.75" thickBot="1" x14ac:dyDescent="0.3">
      <c r="A14" s="147"/>
      <c r="B14" s="138"/>
      <c r="C14" s="138"/>
      <c r="D14" s="145"/>
      <c r="E14" s="136" t="s">
        <v>30</v>
      </c>
      <c r="F14" s="137"/>
      <c r="G14" s="137"/>
      <c r="H14" s="137"/>
      <c r="I14" s="139" t="s">
        <v>31</v>
      </c>
      <c r="J14" s="141" t="s">
        <v>32</v>
      </c>
      <c r="K14" s="141" t="s">
        <v>33</v>
      </c>
      <c r="L14" s="142" t="s">
        <v>34</v>
      </c>
      <c r="M14" s="138" t="s">
        <v>35</v>
      </c>
      <c r="N14" s="126" t="s">
        <v>36</v>
      </c>
      <c r="O14" s="144" t="s">
        <v>37</v>
      </c>
      <c r="P14" s="138" t="s">
        <v>38</v>
      </c>
      <c r="Q14" s="144" t="s">
        <v>39</v>
      </c>
      <c r="R14" s="144" t="s">
        <v>40</v>
      </c>
      <c r="S14" s="27"/>
      <c r="T14" s="140" t="s">
        <v>41</v>
      </c>
      <c r="U14" s="138" t="s">
        <v>42</v>
      </c>
      <c r="V14" s="144" t="s">
        <v>43</v>
      </c>
      <c r="W14" s="138" t="s">
        <v>44</v>
      </c>
      <c r="X14" s="145"/>
      <c r="Y14" s="37"/>
      <c r="Z14" s="179"/>
      <c r="AA14" s="183"/>
      <c r="AB14" s="183"/>
      <c r="AC14" s="183"/>
      <c r="AD14" s="180"/>
      <c r="AE14" s="2"/>
      <c r="AF14" s="179"/>
      <c r="AG14" s="180"/>
      <c r="AH14" s="2"/>
      <c r="AI14" s="1"/>
      <c r="AJ14" s="2"/>
    </row>
    <row r="15" spans="1:36" ht="74.25" customHeight="1" x14ac:dyDescent="0.25">
      <c r="A15" s="148"/>
      <c r="B15" s="144"/>
      <c r="C15" s="144"/>
      <c r="D15" s="149"/>
      <c r="E15" s="31" t="s">
        <v>45</v>
      </c>
      <c r="F15" s="29" t="s">
        <v>46</v>
      </c>
      <c r="G15" s="3"/>
      <c r="H15" s="4" t="s">
        <v>47</v>
      </c>
      <c r="I15" s="140"/>
      <c r="J15" s="141"/>
      <c r="K15" s="141"/>
      <c r="L15" s="143"/>
      <c r="M15" s="138"/>
      <c r="N15" s="127"/>
      <c r="O15" s="127"/>
      <c r="P15" s="138"/>
      <c r="Q15" s="127"/>
      <c r="R15" s="127"/>
      <c r="S15" s="28"/>
      <c r="T15" s="146"/>
      <c r="U15" s="138"/>
      <c r="V15" s="127"/>
      <c r="W15" s="26" t="s">
        <v>48</v>
      </c>
      <c r="X15" s="32" t="s">
        <v>49</v>
      </c>
      <c r="Y15" s="37"/>
      <c r="Z15" s="40" t="s">
        <v>50</v>
      </c>
      <c r="AA15" s="29" t="s">
        <v>51</v>
      </c>
      <c r="AB15" s="29" t="s">
        <v>52</v>
      </c>
      <c r="AC15" s="29" t="s">
        <v>53</v>
      </c>
      <c r="AD15" s="62" t="s">
        <v>54</v>
      </c>
      <c r="AE15" s="2"/>
      <c r="AF15" s="40" t="s">
        <v>55</v>
      </c>
      <c r="AG15" s="41" t="s">
        <v>56</v>
      </c>
      <c r="AH15" s="2"/>
      <c r="AI15" s="1"/>
      <c r="AJ15" s="2"/>
    </row>
    <row r="16" spans="1:36" ht="408.2" customHeight="1" x14ac:dyDescent="0.25">
      <c r="A16" s="98">
        <v>1</v>
      </c>
      <c r="B16" s="99" t="s">
        <v>57</v>
      </c>
      <c r="C16" s="101" t="s">
        <v>58</v>
      </c>
      <c r="D16" s="103" t="s">
        <v>59</v>
      </c>
      <c r="E16" s="105" t="s">
        <v>60</v>
      </c>
      <c r="F16" s="107" t="s">
        <v>61</v>
      </c>
      <c r="G16" s="108" t="str">
        <f>+CONCATENATE(E16," - ",F16)</f>
        <v>MUY BAJA - MODERADO</v>
      </c>
      <c r="H16" s="110" t="str">
        <f>+VLOOKUP(G16,[1]Datos!D3:E17,2,FALSE)</f>
        <v>MODERADO</v>
      </c>
      <c r="I16" s="121" t="s">
        <v>62</v>
      </c>
      <c r="J16" s="5" t="s">
        <v>63</v>
      </c>
      <c r="K16" s="6" t="s">
        <v>64</v>
      </c>
      <c r="L16" s="7">
        <f>IF(K16="ASIGNADO",15,IF(K16="NO ASIGNADO",0,""))</f>
        <v>15</v>
      </c>
      <c r="M16" s="128">
        <f>SUM(L16:L21)</f>
        <v>85</v>
      </c>
      <c r="N16" s="130" t="s">
        <v>65</v>
      </c>
      <c r="O16" s="132">
        <f>IF(O19="DÉBIL",0,IF(O19="MODERADO",50,IF(O19="FUERTE",100,"")))</f>
        <v>0</v>
      </c>
      <c r="P16" s="94" t="str">
        <f>IF(AND(M19="FUERTE",N16="FUERTE (SIEMPRE SE EJECUTA)"),"NO","SÍ")</f>
        <v>SÍ</v>
      </c>
      <c r="Q16" s="114" t="s">
        <v>66</v>
      </c>
      <c r="R16" s="90" t="str">
        <f>IF(AND(E16="MUY BAJA",Q19=2),"MUY BAJA",IF(AND(E16="BAJA",Q19=2),"MUY BAJA",IF(AND(E16="MEDIA",Q19=2),"MUY BAJA",IF(AND(E16="ALTA",Q19=2),"BAJA",IF(AND(E16="MUY ALTA",Q19=2),"MEDIA",IF(AND(E16="MUY BAJA",Q19=1),"MUY BAJA",IF(AND(E16="BAJA",Q19=1),"MUY BAJA",IF(AND(E16="MEDIA",Q19=1),"BAJA",IF(AND(E16="ALTA",Q19=1),"MEDIA",IF(AND(E16="MUY ALTA",Q19=1),"ALTA",E16))))))))))</f>
        <v>MUY BAJA</v>
      </c>
      <c r="S16" s="86" t="str">
        <f>+CONCATENATE(R16," - ",F16)</f>
        <v>MUY BAJA - MODERADO</v>
      </c>
      <c r="T16" s="110" t="str">
        <f>+VLOOKUP(S16,[1]Datos!$D$3:$E$17,2,FALSE)</f>
        <v>MODERADO</v>
      </c>
      <c r="U16" s="115" t="s">
        <v>67</v>
      </c>
      <c r="V16" s="117" t="s">
        <v>68</v>
      </c>
      <c r="W16" s="119" t="s">
        <v>69</v>
      </c>
      <c r="X16" s="112" t="s">
        <v>70</v>
      </c>
      <c r="Y16" s="96"/>
      <c r="Z16" s="68" t="s">
        <v>71</v>
      </c>
      <c r="AA16" s="69" t="s">
        <v>72</v>
      </c>
      <c r="AB16" s="70" t="s">
        <v>73</v>
      </c>
      <c r="AC16" s="60" t="s">
        <v>74</v>
      </c>
      <c r="AD16" s="184" t="s">
        <v>75</v>
      </c>
      <c r="AE16" s="1"/>
      <c r="AF16" s="187" t="s">
        <v>76</v>
      </c>
      <c r="AG16" s="187" t="s">
        <v>77</v>
      </c>
      <c r="AH16" s="1"/>
      <c r="AI16" s="1"/>
      <c r="AJ16" s="1"/>
    </row>
    <row r="17" spans="1:36" ht="77.25" customHeight="1" x14ac:dyDescent="0.25">
      <c r="A17" s="98"/>
      <c r="B17" s="100"/>
      <c r="C17" s="102"/>
      <c r="D17" s="104"/>
      <c r="E17" s="106"/>
      <c r="F17" s="107"/>
      <c r="G17" s="109"/>
      <c r="H17" s="111"/>
      <c r="I17" s="122"/>
      <c r="J17" s="8" t="s">
        <v>78</v>
      </c>
      <c r="K17" s="9" t="s">
        <v>79</v>
      </c>
      <c r="L17" s="10">
        <f>IF(K17="ADECUADO",15,IF(K17="INADECUADO",0,""))</f>
        <v>15</v>
      </c>
      <c r="M17" s="129"/>
      <c r="N17" s="131"/>
      <c r="O17" s="132"/>
      <c r="P17" s="95"/>
      <c r="Q17" s="114"/>
      <c r="R17" s="91"/>
      <c r="S17" s="87"/>
      <c r="T17" s="111"/>
      <c r="U17" s="116"/>
      <c r="V17" s="118"/>
      <c r="W17" s="120"/>
      <c r="X17" s="113"/>
      <c r="Y17" s="97"/>
      <c r="Z17" s="189">
        <v>45534</v>
      </c>
      <c r="AA17" s="191" t="s">
        <v>80</v>
      </c>
      <c r="AB17" s="193"/>
      <c r="AC17" s="195" t="s">
        <v>81</v>
      </c>
      <c r="AD17" s="185"/>
      <c r="AE17" s="1"/>
      <c r="AF17" s="188"/>
      <c r="AG17" s="188"/>
      <c r="AH17" s="1"/>
      <c r="AI17" s="1"/>
      <c r="AJ17" s="1"/>
    </row>
    <row r="18" spans="1:36" ht="155.25" customHeight="1" x14ac:dyDescent="0.25">
      <c r="A18" s="98"/>
      <c r="B18" s="100"/>
      <c r="C18" s="102"/>
      <c r="D18" s="104"/>
      <c r="E18" s="106"/>
      <c r="F18" s="107"/>
      <c r="G18" s="109"/>
      <c r="H18" s="111"/>
      <c r="I18" s="122"/>
      <c r="J18" s="11" t="s">
        <v>82</v>
      </c>
      <c r="K18" s="9" t="s">
        <v>83</v>
      </c>
      <c r="L18" s="10">
        <f>IF(K18="OPORTUNA",15,IF(K18="INOPORTUNA",0,""))</f>
        <v>15</v>
      </c>
      <c r="M18" s="129"/>
      <c r="N18" s="131"/>
      <c r="O18" s="132"/>
      <c r="P18" s="95"/>
      <c r="Q18" s="12" t="s">
        <v>84</v>
      </c>
      <c r="R18" s="91"/>
      <c r="S18" s="87"/>
      <c r="T18" s="111"/>
      <c r="U18" s="116"/>
      <c r="V18" s="118"/>
      <c r="W18" s="120"/>
      <c r="X18" s="113"/>
      <c r="Y18" s="97"/>
      <c r="Z18" s="190"/>
      <c r="AA18" s="192"/>
      <c r="AB18" s="194"/>
      <c r="AC18" s="196"/>
      <c r="AD18" s="185"/>
      <c r="AE18" s="1"/>
      <c r="AF18" s="188"/>
      <c r="AG18" s="188"/>
      <c r="AH18" s="1"/>
      <c r="AI18" s="1"/>
      <c r="AJ18" s="1"/>
    </row>
    <row r="19" spans="1:36" ht="140.25" customHeight="1" thickBot="1" x14ac:dyDescent="0.3">
      <c r="A19" s="98"/>
      <c r="B19" s="100"/>
      <c r="C19" s="102"/>
      <c r="D19" s="104"/>
      <c r="E19" s="106"/>
      <c r="F19" s="107"/>
      <c r="G19" s="109"/>
      <c r="H19" s="111"/>
      <c r="I19" s="122"/>
      <c r="J19" s="8" t="s">
        <v>85</v>
      </c>
      <c r="K19" s="9" t="s">
        <v>86</v>
      </c>
      <c r="L19" s="10">
        <f>IF(K19="PREVENIR",15,IF(K19="DETECTAR",10,IF(K19="NO ES UN CONTROL",0,"")))</f>
        <v>10</v>
      </c>
      <c r="M19" s="123" t="str">
        <f>IF(M16&lt;86,"DÉBIL",IF(M16&lt;96,"MODERADO",IF(M16&lt;101,"FUERTE","")))</f>
        <v>DÉBIL</v>
      </c>
      <c r="N19" s="131"/>
      <c r="O19" s="125" t="str">
        <f>IF(AND(M19="FUERTE",N16="FUERTE (SIEMPRE SE EJECUTA)"),"FUERTE",IF(OR(M19="DÉBIL",N16="DÉBIL (NO SE EJECUTA)"),"DÉBIL",IF(OR(M19="MODERADO",N16="MODERADO (ALGUNAS VECES)"),"MODERADO")))</f>
        <v>DÉBIL</v>
      </c>
      <c r="P19" s="95"/>
      <c r="Q19" s="88" t="str">
        <f>IF(AND($O$19="FUERTE",$Q$16="DIRECTAMENTE"),2,IF(AND($O$19="FUERTE",$Q$16="DIRECTAMENTE"),2,IF(AND($O$19="FUERTE",$Q$16="DIRECTAMENTE"),2,IF(AND($O$19="FUERTE",$Q$16="NO DISMINUYE"),0,IF(AND($O$19="MODERADO",$Q$16="DIRECTAMENTE"),1,IF(AND($O$19="MODERADO",$Q$16="DIRECTAMENTE"),1,IF(AND($O$19="MODERADO",$Q$16="DIRECTAMENTE"),1,IF(AND($O$19="MODERADO",$Q$16="NO DISMINUYE"),0,"N/A"))))))))</f>
        <v>N/A</v>
      </c>
      <c r="R19" s="91"/>
      <c r="S19" s="87"/>
      <c r="T19" s="111"/>
      <c r="U19" s="116"/>
      <c r="V19" s="92" t="s">
        <v>87</v>
      </c>
      <c r="W19" s="120"/>
      <c r="X19" s="92" t="s">
        <v>88</v>
      </c>
      <c r="Y19" s="39"/>
      <c r="Z19" s="71">
        <v>45537</v>
      </c>
      <c r="AA19" s="72" t="s">
        <v>89</v>
      </c>
      <c r="AB19" s="73" t="s">
        <v>90</v>
      </c>
      <c r="AC19" s="63" t="s">
        <v>81</v>
      </c>
      <c r="AD19" s="185"/>
      <c r="AE19" s="1"/>
      <c r="AF19" s="188"/>
      <c r="AG19" s="188"/>
      <c r="AH19" s="1"/>
      <c r="AI19" s="1"/>
      <c r="AJ19" s="1"/>
    </row>
    <row r="20" spans="1:36" ht="174.75" customHeight="1" thickTop="1" x14ac:dyDescent="0.25">
      <c r="A20" s="98"/>
      <c r="B20" s="100"/>
      <c r="C20" s="102"/>
      <c r="D20" s="104"/>
      <c r="E20" s="106"/>
      <c r="F20" s="107"/>
      <c r="G20" s="109"/>
      <c r="H20" s="111"/>
      <c r="I20" s="122"/>
      <c r="J20" s="8" t="s">
        <v>91</v>
      </c>
      <c r="K20" s="9" t="s">
        <v>92</v>
      </c>
      <c r="L20" s="10">
        <f>IF(K20="CONFIABLE",15,IF(K20="NO CONFIABLE",0,""))</f>
        <v>15</v>
      </c>
      <c r="M20" s="124"/>
      <c r="N20" s="131"/>
      <c r="O20" s="125"/>
      <c r="P20" s="95"/>
      <c r="Q20" s="89"/>
      <c r="R20" s="91"/>
      <c r="S20" s="87"/>
      <c r="T20" s="111"/>
      <c r="U20" s="116"/>
      <c r="V20" s="93"/>
      <c r="W20" s="120"/>
      <c r="X20" s="93"/>
      <c r="Y20" s="39"/>
      <c r="Z20" s="74"/>
      <c r="AA20" s="61"/>
      <c r="AB20" s="75"/>
      <c r="AC20" s="65"/>
      <c r="AD20" s="186"/>
      <c r="AE20" s="1"/>
      <c r="AF20" s="188"/>
      <c r="AG20" s="188"/>
      <c r="AH20" s="1"/>
      <c r="AI20" s="1"/>
      <c r="AJ20" s="1"/>
    </row>
    <row r="21" spans="1:36" ht="144" customHeight="1" x14ac:dyDescent="0.25">
      <c r="A21" s="98"/>
      <c r="B21" s="100"/>
      <c r="C21" s="102"/>
      <c r="D21" s="104"/>
      <c r="E21" s="106"/>
      <c r="F21" s="107"/>
      <c r="G21" s="109"/>
      <c r="H21" s="111"/>
      <c r="I21" s="122"/>
      <c r="J21" s="8" t="s">
        <v>93</v>
      </c>
      <c r="K21" s="9" t="s">
        <v>94</v>
      </c>
      <c r="L21" s="10">
        <f>IF(K21="SE INVESTIGAN Y SE RESUELVEN OPORTUNAMENTE",15,IF(K21="NO SE INVESTIGAN Y SE RESUELVEN OPORTUNAMENTE",0,""))</f>
        <v>15</v>
      </c>
      <c r="M21" s="124"/>
      <c r="N21" s="131"/>
      <c r="O21" s="125"/>
      <c r="P21" s="95"/>
      <c r="Q21" s="89"/>
      <c r="R21" s="91"/>
      <c r="S21" s="87"/>
      <c r="T21" s="111"/>
      <c r="U21" s="116"/>
      <c r="V21" s="59" t="s">
        <v>95</v>
      </c>
      <c r="W21" s="120"/>
      <c r="X21" s="58" t="s">
        <v>96</v>
      </c>
      <c r="Y21" s="38"/>
      <c r="Z21" s="76"/>
      <c r="AA21" s="64"/>
      <c r="AB21" s="77"/>
      <c r="AC21" s="66"/>
      <c r="AD21" s="67"/>
      <c r="AE21" s="1"/>
      <c r="AF21" s="188"/>
      <c r="AG21" s="188"/>
      <c r="AH21" s="1"/>
      <c r="AI21" s="1"/>
      <c r="AJ21" s="1"/>
    </row>
    <row r="22" spans="1:36" ht="103.5" customHeight="1" x14ac:dyDescent="0.25">
      <c r="A22" s="98">
        <v>2</v>
      </c>
      <c r="B22" s="230" t="s">
        <v>98</v>
      </c>
      <c r="C22" s="230" t="s">
        <v>99</v>
      </c>
      <c r="D22" s="230" t="s">
        <v>100</v>
      </c>
      <c r="E22" s="232" t="s">
        <v>101</v>
      </c>
      <c r="F22" s="235" t="s">
        <v>102</v>
      </c>
      <c r="G22" s="86" t="str">
        <f>+CONCATENATE(E22," - ",F22)</f>
        <v>BAJA - MAYOR</v>
      </c>
      <c r="H22" s="110" t="str">
        <f>+VLOOKUP(G22,[1]Datos!D3:E26,2,FALSE)</f>
        <v>ALTO</v>
      </c>
      <c r="I22" s="237" t="s">
        <v>103</v>
      </c>
      <c r="J22" s="48" t="s">
        <v>63</v>
      </c>
      <c r="K22" s="6" t="s">
        <v>64</v>
      </c>
      <c r="L22" s="7">
        <f>IF(K22="ASIGNADO",15,IF(K22="NO ASIGNADO",0,""))</f>
        <v>15</v>
      </c>
      <c r="M22" s="128">
        <f>SUM(L22:L28)</f>
        <v>95</v>
      </c>
      <c r="N22" s="130" t="s">
        <v>65</v>
      </c>
      <c r="O22" s="132">
        <f>IF(O25="DÉBIL",0,IF(O25="MODERADO",50,IF(O25="FUERTE",100,"")))</f>
        <v>50</v>
      </c>
      <c r="P22" s="94" t="str">
        <f>IF(AND(M25="FUERTE",N22="FUERTE (SIEMPRE SE EJECUTA)"),"NO","SÍ")</f>
        <v>SÍ</v>
      </c>
      <c r="Q22" s="114" t="s">
        <v>66</v>
      </c>
      <c r="R22" s="90" t="str">
        <f>IF(AND(E22="MUY BAJA",Q25=2),"MUY BAJA",IF(AND(E22="BAJA",Q25=2),"MUY BAJA",IF(AND(E22="MEDIA",Q25=2),"MUY BAJA",IF(AND(E22="ALTA",Q25=2),"BAJA",IF(AND(E22="MUY ALTA",Q25=2),"MEDIA",IF(AND(E22="MUY BAJA",Q25=1),"MUY BAJA",IF(AND(E22="BAJA",Q25=1),"MUY BAJA",IF(AND(E22="MEDIA",Q25=1),"BAJA",IF(AND(E22="ALTA",Q25=1),"MEDIA",IF(AND(E22="MUY ALTA",Q25=1),"ALTA",E22))))))))))</f>
        <v>BAJA</v>
      </c>
      <c r="S22" s="86" t="str">
        <f>+CONCATENATE(R22," - ",F22)</f>
        <v>BAJA - MAYOR</v>
      </c>
      <c r="T22" s="110" t="str">
        <f>+VLOOKUP(S22,[1]Datos!$D$3:$E$26,2,FALSE)</f>
        <v>ALTO</v>
      </c>
      <c r="U22" s="115" t="s">
        <v>67</v>
      </c>
      <c r="V22" s="219" t="s">
        <v>104</v>
      </c>
      <c r="W22" s="119" t="s">
        <v>105</v>
      </c>
      <c r="X22" s="112" t="s">
        <v>106</v>
      </c>
      <c r="Y22" s="38"/>
      <c r="Z22" s="206"/>
      <c r="AA22" s="211" t="s">
        <v>107</v>
      </c>
      <c r="AB22" s="214" t="s">
        <v>108</v>
      </c>
      <c r="AC22" s="55" t="s">
        <v>81</v>
      </c>
      <c r="AD22" s="209"/>
      <c r="AE22" s="1"/>
      <c r="AF22" s="197" t="s">
        <v>109</v>
      </c>
      <c r="AG22" s="200" t="s">
        <v>110</v>
      </c>
    </row>
    <row r="23" spans="1:36" ht="75.75" customHeight="1" x14ac:dyDescent="0.25">
      <c r="A23" s="98"/>
      <c r="B23" s="230"/>
      <c r="C23" s="230"/>
      <c r="D23" s="230"/>
      <c r="E23" s="233"/>
      <c r="F23" s="235"/>
      <c r="G23" s="87"/>
      <c r="H23" s="111"/>
      <c r="I23" s="238"/>
      <c r="J23" s="49" t="s">
        <v>78</v>
      </c>
      <c r="K23" s="9" t="s">
        <v>79</v>
      </c>
      <c r="L23" s="10">
        <f>IF(K23="ADECUADO",15,IF(K23="INADECUADO",0,""))</f>
        <v>15</v>
      </c>
      <c r="M23" s="129"/>
      <c r="N23" s="131"/>
      <c r="O23" s="132"/>
      <c r="P23" s="95"/>
      <c r="Q23" s="114"/>
      <c r="R23" s="91"/>
      <c r="S23" s="87"/>
      <c r="T23" s="111"/>
      <c r="U23" s="116"/>
      <c r="V23" s="220"/>
      <c r="W23" s="221"/>
      <c r="X23" s="113"/>
      <c r="Y23" s="38"/>
      <c r="Z23" s="207"/>
      <c r="AA23" s="212"/>
      <c r="AB23" s="215"/>
      <c r="AC23" s="56"/>
      <c r="AD23" s="209"/>
      <c r="AE23" s="1"/>
      <c r="AF23" s="198"/>
      <c r="AG23" s="201"/>
    </row>
    <row r="24" spans="1:36" ht="75.75" customHeight="1" x14ac:dyDescent="0.25">
      <c r="A24" s="98"/>
      <c r="B24" s="230"/>
      <c r="C24" s="230"/>
      <c r="D24" s="230"/>
      <c r="E24" s="233"/>
      <c r="F24" s="235"/>
      <c r="G24" s="87"/>
      <c r="H24" s="111"/>
      <c r="I24" s="238"/>
      <c r="J24" s="50" t="s">
        <v>82</v>
      </c>
      <c r="K24" s="9" t="s">
        <v>83</v>
      </c>
      <c r="L24" s="10">
        <f>IF(K24="OPORTUNA",15,IF(K24="INOPORTUNA",0,""))</f>
        <v>15</v>
      </c>
      <c r="M24" s="129"/>
      <c r="N24" s="131"/>
      <c r="O24" s="132"/>
      <c r="P24" s="95"/>
      <c r="Q24" s="12" t="s">
        <v>84</v>
      </c>
      <c r="R24" s="91"/>
      <c r="S24" s="87"/>
      <c r="T24" s="111"/>
      <c r="U24" s="116"/>
      <c r="V24" s="220"/>
      <c r="W24" s="221"/>
      <c r="X24" s="113"/>
      <c r="Y24" s="38"/>
      <c r="Z24" s="207"/>
      <c r="AA24" s="212"/>
      <c r="AB24" s="215"/>
      <c r="AC24" s="56"/>
      <c r="AD24" s="209"/>
      <c r="AE24" s="1"/>
      <c r="AF24" s="198"/>
      <c r="AG24" s="201"/>
    </row>
    <row r="25" spans="1:36" ht="75.75" customHeight="1" x14ac:dyDescent="0.25">
      <c r="A25" s="98"/>
      <c r="B25" s="230"/>
      <c r="C25" s="230"/>
      <c r="D25" s="230"/>
      <c r="E25" s="233"/>
      <c r="F25" s="235"/>
      <c r="G25" s="87"/>
      <c r="H25" s="111"/>
      <c r="I25" s="238"/>
      <c r="J25" s="49" t="s">
        <v>85</v>
      </c>
      <c r="K25" s="9" t="s">
        <v>86</v>
      </c>
      <c r="L25" s="10">
        <f>IF(K25="PREVENIR",15,IF(K25="DETECTAR",10,IF(K25="NO ES UN CONTROL",0,"")))</f>
        <v>10</v>
      </c>
      <c r="M25" s="123" t="str">
        <f>IF(M22&lt;86,"DÉBIL",IF(M22&lt;96,"MODERADO",IF(M22&lt;101,"FUERTE","")))</f>
        <v>MODERADO</v>
      </c>
      <c r="N25" s="131"/>
      <c r="O25" s="125" t="str">
        <f>IF(AND(M25="FUERTE",N22="FUERTE (SIEMPRE SE EJECUTA)"),"FUERTE",IF(OR(M25="DÉBIL",N22="DÉBIL (NO SE EJECUTA)"),"DÉBIL",IF(OR(M25="MODERADO",N22="MODERADO (ALGUNAS VECES)"),"MODERADO")))</f>
        <v>MODERADO</v>
      </c>
      <c r="P25" s="95"/>
      <c r="Q25" s="88" t="str">
        <f>IF(AND($O$19="FUERTE",$Q$16="DIRECTAMENTE"),2,IF(AND($O$19="FUERTE",$Q$16="DIRECTAMENTE"),2,IF(AND($O$19="FUERTE",$Q$16="DIRECTAMENTE"),2,IF(AND($O$19="FUERTE",$Q$16="NO DISMINUYE"),0,IF(AND($O$19="MODERADO",$Q$16="DIRECTAMENTE"),1,IF(AND($O$19="MODERADO",$Q$16="DIRECTAMENTE"),1,IF(AND($O$19="MODERADO",$Q$16="DIRECTAMENTE"),1,IF(AND($O$19="MODERADO",$Q$16="NO DISMINUYE"),0,"N/A"))))))))</f>
        <v>N/A</v>
      </c>
      <c r="R25" s="91"/>
      <c r="S25" s="87"/>
      <c r="T25" s="111"/>
      <c r="U25" s="116"/>
      <c r="V25" s="92" t="s">
        <v>111</v>
      </c>
      <c r="W25" s="221"/>
      <c r="X25" s="92" t="s">
        <v>88</v>
      </c>
      <c r="Y25" s="39"/>
      <c r="Z25" s="207"/>
      <c r="AA25" s="212"/>
      <c r="AB25" s="215"/>
      <c r="AC25" s="56"/>
      <c r="AD25" s="209"/>
      <c r="AE25" s="1"/>
      <c r="AF25" s="198"/>
      <c r="AG25" s="201"/>
    </row>
    <row r="26" spans="1:36" ht="75.75" customHeight="1" x14ac:dyDescent="0.25">
      <c r="A26" s="98"/>
      <c r="B26" s="230"/>
      <c r="C26" s="230"/>
      <c r="D26" s="230"/>
      <c r="E26" s="233"/>
      <c r="F26" s="235"/>
      <c r="G26" s="87"/>
      <c r="H26" s="111"/>
      <c r="I26" s="238"/>
      <c r="J26" s="49" t="s">
        <v>91</v>
      </c>
      <c r="K26" s="9" t="s">
        <v>92</v>
      </c>
      <c r="L26" s="10">
        <f>IF(K26="CONFIABLE",15,IF(K26="NO CONFIABLE",0,""))</f>
        <v>15</v>
      </c>
      <c r="M26" s="124"/>
      <c r="N26" s="131"/>
      <c r="O26" s="125"/>
      <c r="P26" s="95"/>
      <c r="Q26" s="89"/>
      <c r="R26" s="91"/>
      <c r="S26" s="87"/>
      <c r="T26" s="111"/>
      <c r="U26" s="116"/>
      <c r="V26" s="93"/>
      <c r="W26" s="221"/>
      <c r="X26" s="93"/>
      <c r="Y26" s="39"/>
      <c r="Z26" s="207"/>
      <c r="AA26" s="213"/>
      <c r="AB26" s="215"/>
      <c r="AC26" s="56"/>
      <c r="AD26" s="209"/>
      <c r="AE26" s="1"/>
      <c r="AF26" s="198"/>
      <c r="AG26" s="201"/>
    </row>
    <row r="27" spans="1:36" ht="75.75" customHeight="1" x14ac:dyDescent="0.25">
      <c r="A27" s="98"/>
      <c r="B27" s="230"/>
      <c r="C27" s="230"/>
      <c r="D27" s="230"/>
      <c r="E27" s="233"/>
      <c r="F27" s="235"/>
      <c r="G27" s="87"/>
      <c r="H27" s="111"/>
      <c r="I27" s="238"/>
      <c r="J27" s="49" t="s">
        <v>93</v>
      </c>
      <c r="K27" s="9" t="s">
        <v>94</v>
      </c>
      <c r="L27" s="10">
        <f>IF(K27="SE INVESTIGAN Y SE RESUELVEN OPORTUNAMENTE",15,IF(K27="NO SE INVESTIGAN Y SE RESUELVEN OPORTUNAMENTE",0,""))</f>
        <v>15</v>
      </c>
      <c r="M27" s="124"/>
      <c r="N27" s="131"/>
      <c r="O27" s="125"/>
      <c r="P27" s="95"/>
      <c r="Q27" s="89"/>
      <c r="R27" s="91"/>
      <c r="S27" s="87"/>
      <c r="T27" s="111"/>
      <c r="U27" s="116"/>
      <c r="V27" s="203" t="s">
        <v>95</v>
      </c>
      <c r="W27" s="221"/>
      <c r="X27" s="112" t="s">
        <v>112</v>
      </c>
      <c r="Y27" s="38"/>
      <c r="Z27" s="207"/>
      <c r="AA27" s="53"/>
      <c r="AB27" s="216"/>
      <c r="AC27" s="56"/>
      <c r="AD27" s="209"/>
      <c r="AE27" s="1"/>
      <c r="AF27" s="198"/>
      <c r="AG27" s="201"/>
    </row>
    <row r="28" spans="1:36" ht="139.5" customHeight="1" thickBot="1" x14ac:dyDescent="0.3">
      <c r="A28" s="229"/>
      <c r="B28" s="231"/>
      <c r="C28" s="231"/>
      <c r="D28" s="231"/>
      <c r="E28" s="234"/>
      <c r="F28" s="236"/>
      <c r="G28" s="224"/>
      <c r="H28" s="223"/>
      <c r="I28" s="239"/>
      <c r="J28" s="51" t="s">
        <v>113</v>
      </c>
      <c r="K28" s="34" t="s">
        <v>114</v>
      </c>
      <c r="L28" s="35">
        <f>IF(K28="COMPLETA",10,IF(K28="INCOMPLETA",5,IF(K28="NO EXISTE",0,"")))</f>
        <v>10</v>
      </c>
      <c r="M28" s="240"/>
      <c r="N28" s="227"/>
      <c r="O28" s="241"/>
      <c r="P28" s="228"/>
      <c r="Q28" s="225"/>
      <c r="R28" s="226"/>
      <c r="S28" s="224"/>
      <c r="T28" s="223"/>
      <c r="U28" s="218"/>
      <c r="V28" s="204"/>
      <c r="W28" s="222"/>
      <c r="X28" s="205"/>
      <c r="Y28" s="38"/>
      <c r="Z28" s="208"/>
      <c r="AA28" s="54"/>
      <c r="AB28" s="217"/>
      <c r="AC28" s="57"/>
      <c r="AD28" s="210"/>
      <c r="AE28" s="1"/>
      <c r="AF28" s="199"/>
      <c r="AG28" s="202"/>
    </row>
    <row r="29" spans="1:36" ht="96" customHeight="1" x14ac:dyDescent="0.25">
      <c r="A29" s="98">
        <v>3</v>
      </c>
      <c r="B29" s="247" t="s">
        <v>115</v>
      </c>
      <c r="C29" s="250" t="s">
        <v>116</v>
      </c>
      <c r="D29" s="253" t="s">
        <v>117</v>
      </c>
      <c r="E29" s="256" t="s">
        <v>101</v>
      </c>
      <c r="F29" s="235" t="s">
        <v>61</v>
      </c>
      <c r="G29" s="86" t="str">
        <f>+CONCATENATE(E29," - ",F29)</f>
        <v>BAJA - MODERADO</v>
      </c>
      <c r="H29" s="110" t="str">
        <f>+VLOOKUP(G29,[1]Datos!D3:E33,2,FALSE)</f>
        <v>MODERADO</v>
      </c>
      <c r="I29" s="259" t="s">
        <v>118</v>
      </c>
      <c r="J29" s="5" t="s">
        <v>63</v>
      </c>
      <c r="K29" s="6" t="s">
        <v>64</v>
      </c>
      <c r="L29" s="7">
        <f>IF(K29="ASIGNADO",15,IF(K29="NO ASIGNADO",0,""))</f>
        <v>15</v>
      </c>
      <c r="M29" s="128">
        <f>SUM(L29:L35)</f>
        <v>95</v>
      </c>
      <c r="N29" s="130" t="s">
        <v>65</v>
      </c>
      <c r="O29" s="132">
        <f>IF(O32="DÉBIL",0,IF(O32="MODERADO",50,IF(O32="FUERTE",100,"")))</f>
        <v>50</v>
      </c>
      <c r="P29" s="94" t="str">
        <f>IF(AND(M32="FUERTE",N29="FUERTE (SIEMPRE SE EJECUTA)"),"NO","SÍ")</f>
        <v>SÍ</v>
      </c>
      <c r="Q29" s="114" t="s">
        <v>66</v>
      </c>
      <c r="R29" s="90" t="str">
        <f>IF(AND(E29="MUY BAJA",Q32=2),"MUY BAJA",IF(AND(E29="BAJA",Q32=2),"MUY BAJA",IF(AND(E29="MEDIA",Q32=2),"MUY BAJA",IF(AND(E29="ALTA",Q32=2),"BAJA",IF(AND(E29="MUY ALTA",Q32=2),"MEDIA",IF(AND(E29="MUY BAJA",Q32=1),"MUY BAJA",IF(AND(E29="BAJA",Q32=1),"MUY BAJA",IF(AND(E29="MEDIA",Q32=1),"BAJA",IF(AND(E29="ALTA",Q32=1),"MEDIA",IF(AND(E29="MUY ALTA",Q32=1),"ALTA",E29))))))))))</f>
        <v>BAJA</v>
      </c>
      <c r="S29" s="86" t="str">
        <f>+CONCATENATE(R29," - ",F29)</f>
        <v>BAJA - MODERADO</v>
      </c>
      <c r="T29" s="110" t="str">
        <f>+VLOOKUP(S29,[1]Datos!$D$3:$E$33,2,FALSE)</f>
        <v>MODERADO</v>
      </c>
      <c r="U29" s="115" t="s">
        <v>67</v>
      </c>
      <c r="V29" s="219" t="s">
        <v>119</v>
      </c>
      <c r="W29" s="244" t="s">
        <v>120</v>
      </c>
      <c r="X29" s="112" t="s">
        <v>121</v>
      </c>
      <c r="Y29" s="38"/>
      <c r="Z29" s="268">
        <v>45537</v>
      </c>
      <c r="AA29" s="268" t="s">
        <v>122</v>
      </c>
      <c r="AB29" s="268" t="s">
        <v>123</v>
      </c>
      <c r="AC29" s="268" t="s">
        <v>81</v>
      </c>
      <c r="AD29" s="266"/>
      <c r="AE29" s="1"/>
      <c r="AF29" s="200" t="s">
        <v>124</v>
      </c>
      <c r="AG29" s="200" t="s">
        <v>125</v>
      </c>
    </row>
    <row r="30" spans="1:36" ht="96" customHeight="1" x14ac:dyDescent="0.25">
      <c r="A30" s="98"/>
      <c r="B30" s="248"/>
      <c r="C30" s="251"/>
      <c r="D30" s="254"/>
      <c r="E30" s="257"/>
      <c r="F30" s="235"/>
      <c r="G30" s="87"/>
      <c r="H30" s="111"/>
      <c r="I30" s="260"/>
      <c r="J30" s="8" t="s">
        <v>78</v>
      </c>
      <c r="K30" s="9" t="s">
        <v>79</v>
      </c>
      <c r="L30" s="10">
        <f>IF(K30="ADECUADO",15,IF(K30="INADECUADO",0,""))</f>
        <v>15</v>
      </c>
      <c r="M30" s="129"/>
      <c r="N30" s="131"/>
      <c r="O30" s="132"/>
      <c r="P30" s="95"/>
      <c r="Q30" s="114"/>
      <c r="R30" s="91"/>
      <c r="S30" s="87"/>
      <c r="T30" s="111"/>
      <c r="U30" s="116"/>
      <c r="V30" s="262"/>
      <c r="W30" s="245"/>
      <c r="X30" s="113"/>
      <c r="Y30" s="38"/>
      <c r="Z30" s="269"/>
      <c r="AA30" s="269"/>
      <c r="AB30" s="269"/>
      <c r="AC30" s="269"/>
      <c r="AD30" s="267"/>
      <c r="AE30" s="1"/>
      <c r="AF30" s="242"/>
      <c r="AG30" s="201"/>
    </row>
    <row r="31" spans="1:36" ht="96" customHeight="1" x14ac:dyDescent="0.25">
      <c r="A31" s="98"/>
      <c r="B31" s="248"/>
      <c r="C31" s="251"/>
      <c r="D31" s="254"/>
      <c r="E31" s="257"/>
      <c r="F31" s="235"/>
      <c r="G31" s="87"/>
      <c r="H31" s="111"/>
      <c r="I31" s="260"/>
      <c r="J31" s="11" t="s">
        <v>82</v>
      </c>
      <c r="K31" s="9" t="s">
        <v>83</v>
      </c>
      <c r="L31" s="10">
        <f>IF(K31="OPORTUNA",15,IF(K31="INOPORTUNA",0,""))</f>
        <v>15</v>
      </c>
      <c r="M31" s="129"/>
      <c r="N31" s="131"/>
      <c r="O31" s="132"/>
      <c r="P31" s="95"/>
      <c r="Q31" s="12" t="s">
        <v>84</v>
      </c>
      <c r="R31" s="91"/>
      <c r="S31" s="87"/>
      <c r="T31" s="111"/>
      <c r="U31" s="116"/>
      <c r="V31" s="262"/>
      <c r="W31" s="245"/>
      <c r="X31" s="113"/>
      <c r="Y31" s="38"/>
      <c r="Z31" s="270"/>
      <c r="AA31" s="270"/>
      <c r="AB31" s="270"/>
      <c r="AC31" s="270"/>
      <c r="AD31" s="267"/>
      <c r="AE31" s="1"/>
      <c r="AF31" s="242"/>
      <c r="AG31" s="201"/>
    </row>
    <row r="32" spans="1:36" ht="96" customHeight="1" x14ac:dyDescent="0.25">
      <c r="A32" s="98"/>
      <c r="B32" s="248"/>
      <c r="C32" s="251"/>
      <c r="D32" s="254"/>
      <c r="E32" s="257"/>
      <c r="F32" s="235"/>
      <c r="G32" s="87"/>
      <c r="H32" s="111"/>
      <c r="I32" s="260"/>
      <c r="J32" s="8" t="s">
        <v>85</v>
      </c>
      <c r="K32" s="9" t="s">
        <v>86</v>
      </c>
      <c r="L32" s="10">
        <f>IF(K32="PREVENIR",15,IF(K32="DETECTAR",10,IF(K32="NO ES UN CONTROL",0,"")))</f>
        <v>10</v>
      </c>
      <c r="M32" s="123" t="str">
        <f>IF(M29&lt;86,"DÉBIL",IF(M29&lt;96,"MODERADO",IF(M29&lt;101,"FUERTE","")))</f>
        <v>MODERADO</v>
      </c>
      <c r="N32" s="131"/>
      <c r="O32" s="125" t="str">
        <f>IF(AND(M32="FUERTE",N29="FUERTE (SIEMPRE SE EJECUTA)"),"FUERTE",IF(OR(M32="DÉBIL",N29="DÉBIL (NO SE EJECUTA)"),"DÉBIL",IF(OR(M32="MODERADO",N29="MODERADO (ALGUNAS VECES)"),"MODERADO")))</f>
        <v>MODERADO</v>
      </c>
      <c r="P32" s="95"/>
      <c r="Q32" s="88" t="str">
        <f>IF(AND($O$19="FUERTE",$Q$16="DIRECTAMENTE"),2,IF(AND($O$19="FUERTE",$Q$16="DIRECTAMENTE"),2,IF(AND($O$19="FUERTE",$Q$16="DIRECTAMENTE"),2,IF(AND($O$19="FUERTE",$Q$16="NO DISMINUYE"),0,IF(AND($O$19="MODERADO",$Q$16="DIRECTAMENTE"),1,IF(AND($O$19="MODERADO",$Q$16="DIRECTAMENTE"),1,IF(AND($O$19="MODERADO",$Q$16="DIRECTAMENTE"),1,IF(AND($O$19="MODERADO",$Q$16="NO DISMINUYE"),0,"N/A"))))))))</f>
        <v>N/A</v>
      </c>
      <c r="R32" s="91"/>
      <c r="S32" s="87"/>
      <c r="T32" s="111"/>
      <c r="U32" s="116"/>
      <c r="V32" s="92" t="s">
        <v>111</v>
      </c>
      <c r="W32" s="245"/>
      <c r="X32" s="92" t="s">
        <v>88</v>
      </c>
      <c r="Y32" s="39"/>
      <c r="Z32" s="268">
        <v>45533</v>
      </c>
      <c r="AA32" s="268" t="s">
        <v>126</v>
      </c>
      <c r="AB32" s="268"/>
      <c r="AC32" s="268" t="s">
        <v>81</v>
      </c>
      <c r="AD32" s="267"/>
      <c r="AE32" s="1"/>
      <c r="AF32" s="242"/>
      <c r="AG32" s="201"/>
    </row>
    <row r="33" spans="1:33" ht="96" customHeight="1" x14ac:dyDescent="0.25">
      <c r="A33" s="98"/>
      <c r="B33" s="248"/>
      <c r="C33" s="251"/>
      <c r="D33" s="254"/>
      <c r="E33" s="257"/>
      <c r="F33" s="235"/>
      <c r="G33" s="87"/>
      <c r="H33" s="111"/>
      <c r="I33" s="260"/>
      <c r="J33" s="8" t="s">
        <v>91</v>
      </c>
      <c r="K33" s="9" t="s">
        <v>92</v>
      </c>
      <c r="L33" s="10">
        <f>IF(K33="CONFIABLE",15,IF(K33="NO CONFIABLE",0,""))</f>
        <v>15</v>
      </c>
      <c r="M33" s="124"/>
      <c r="N33" s="131"/>
      <c r="O33" s="125"/>
      <c r="P33" s="95"/>
      <c r="Q33" s="89"/>
      <c r="R33" s="91"/>
      <c r="S33" s="87"/>
      <c r="T33" s="111"/>
      <c r="U33" s="116"/>
      <c r="V33" s="93"/>
      <c r="W33" s="245"/>
      <c r="X33" s="93"/>
      <c r="Y33" s="39"/>
      <c r="Z33" s="270"/>
      <c r="AA33" s="270"/>
      <c r="AB33" s="270"/>
      <c r="AC33" s="270"/>
      <c r="AD33" s="267"/>
      <c r="AE33" s="1"/>
      <c r="AF33" s="242"/>
      <c r="AG33" s="201"/>
    </row>
    <row r="34" spans="1:33" ht="96" customHeight="1" x14ac:dyDescent="0.25">
      <c r="A34" s="98"/>
      <c r="B34" s="248"/>
      <c r="C34" s="251"/>
      <c r="D34" s="254"/>
      <c r="E34" s="257"/>
      <c r="F34" s="235"/>
      <c r="G34" s="87"/>
      <c r="H34" s="111"/>
      <c r="I34" s="260"/>
      <c r="J34" s="8" t="s">
        <v>93</v>
      </c>
      <c r="K34" s="9" t="s">
        <v>94</v>
      </c>
      <c r="L34" s="10">
        <f>IF(K34="SE INVESTIGAN Y SE RESUELVEN OPORTUNAMENTE",15,IF(K34="NO SE INVESTIGAN Y SE RESUELVEN OPORTUNAMENTE",0,""))</f>
        <v>15</v>
      </c>
      <c r="M34" s="124"/>
      <c r="N34" s="131"/>
      <c r="O34" s="125"/>
      <c r="P34" s="95"/>
      <c r="Q34" s="89"/>
      <c r="R34" s="91"/>
      <c r="S34" s="87"/>
      <c r="T34" s="111"/>
      <c r="U34" s="116"/>
      <c r="V34" s="263" t="s">
        <v>95</v>
      </c>
      <c r="W34" s="245"/>
      <c r="X34" s="112" t="s">
        <v>127</v>
      </c>
      <c r="Y34" s="38"/>
      <c r="Z34" s="78"/>
      <c r="AA34" s="83"/>
      <c r="AB34" s="84"/>
      <c r="AC34" s="85"/>
      <c r="AD34" s="209"/>
      <c r="AE34" s="1"/>
      <c r="AF34" s="242"/>
      <c r="AG34" s="201"/>
    </row>
    <row r="35" spans="1:33" ht="96" customHeight="1" thickBot="1" x14ac:dyDescent="0.3">
      <c r="A35" s="229"/>
      <c r="B35" s="249"/>
      <c r="C35" s="252"/>
      <c r="D35" s="255"/>
      <c r="E35" s="258"/>
      <c r="F35" s="236"/>
      <c r="G35" s="224"/>
      <c r="H35" s="223"/>
      <c r="I35" s="261"/>
      <c r="J35" s="33" t="s">
        <v>113</v>
      </c>
      <c r="K35" s="34" t="s">
        <v>114</v>
      </c>
      <c r="L35" s="35">
        <f>IF(K35="COMPLETA",10,IF(K35="INCOMPLETA",5,IF(K35="NO EXISTE",0,"")))</f>
        <v>10</v>
      </c>
      <c r="M35" s="240"/>
      <c r="N35" s="227"/>
      <c r="O35" s="241"/>
      <c r="P35" s="228"/>
      <c r="Q35" s="225"/>
      <c r="R35" s="226"/>
      <c r="S35" s="224"/>
      <c r="T35" s="223"/>
      <c r="U35" s="218"/>
      <c r="V35" s="264"/>
      <c r="W35" s="246"/>
      <c r="X35" s="265"/>
      <c r="Y35" s="38"/>
      <c r="Z35" s="79"/>
      <c r="AA35" s="80"/>
      <c r="AB35" s="81"/>
      <c r="AC35" s="82"/>
      <c r="AD35" s="210"/>
      <c r="AE35" s="1"/>
      <c r="AF35" s="243"/>
      <c r="AG35" s="202"/>
    </row>
    <row r="36" spans="1:33" ht="63" customHeight="1" x14ac:dyDescent="0.25">
      <c r="A36" s="98">
        <v>4</v>
      </c>
      <c r="B36" s="272" t="s">
        <v>128</v>
      </c>
      <c r="C36" s="250" t="s">
        <v>129</v>
      </c>
      <c r="D36" s="253" t="s">
        <v>117</v>
      </c>
      <c r="E36" s="256" t="s">
        <v>130</v>
      </c>
      <c r="F36" s="235" t="s">
        <v>61</v>
      </c>
      <c r="G36" s="86" t="str">
        <f>+CONCATENATE(E36," - ",F36)</f>
        <v>MEDIA - MODERADO</v>
      </c>
      <c r="H36" s="110" t="str">
        <f>+VLOOKUP(G36,[1]Datos!D3:E40,2,FALSE)</f>
        <v>MODERADO</v>
      </c>
      <c r="I36" s="271" t="s">
        <v>131</v>
      </c>
      <c r="J36" s="5" t="s">
        <v>63</v>
      </c>
      <c r="K36" s="6" t="s">
        <v>64</v>
      </c>
      <c r="L36" s="7">
        <f>IF(K36="ASIGNADO",15,IF(K36="NO ASIGNADO",0,""))</f>
        <v>15</v>
      </c>
      <c r="M36" s="128">
        <f>SUM(L36:L42)</f>
        <v>95</v>
      </c>
      <c r="N36" s="130" t="s">
        <v>65</v>
      </c>
      <c r="O36" s="132">
        <f>IF(O39="DÉBIL",0,IF(O39="MODERADO",50,IF(O39="FUERTE",100,"")))</f>
        <v>50</v>
      </c>
      <c r="P36" s="94" t="str">
        <f>IF(AND(M39="FUERTE",N36="FUERTE (SIEMPRE SE EJECUTA)"),"NO","SÍ")</f>
        <v>SÍ</v>
      </c>
      <c r="Q36" s="114" t="s">
        <v>66</v>
      </c>
      <c r="R36" s="90" t="str">
        <f>IF(AND(E36="MUY BAJA",Q39=2),"MUY BAJA",IF(AND(E36="BAJA",Q39=2),"MUY BAJA",IF(AND(E36="MEDIA",Q39=2),"MUY BAJA",IF(AND(E36="ALTA",Q39=2),"BAJA",IF(AND(E36="MUY ALTA",Q39=2),"MEDIA",IF(AND(E36="MUY BAJA",Q39=1),"MUY BAJA",IF(AND(E36="BAJA",Q39=1),"MUY BAJA",IF(AND(E36="MEDIA",Q39=1),"BAJA",IF(AND(E36="ALTA",Q39=1),"MEDIA",IF(AND(E36="MUY ALTA",Q39=1),"ALTA",E36))))))))))</f>
        <v>MEDIA</v>
      </c>
      <c r="S36" s="86" t="str">
        <f>+CONCATENATE(R36," - ",F36)</f>
        <v>MEDIA - MODERADO</v>
      </c>
      <c r="T36" s="110" t="str">
        <f>+VLOOKUP(S36,[1]Datos!$D$3:$E$40,2,FALSE)</f>
        <v>MODERADO</v>
      </c>
      <c r="U36" s="115" t="s">
        <v>67</v>
      </c>
      <c r="V36" s="219" t="s">
        <v>132</v>
      </c>
      <c r="W36" s="244" t="s">
        <v>133</v>
      </c>
      <c r="X36" s="112" t="s">
        <v>134</v>
      </c>
      <c r="Y36" s="38"/>
      <c r="Z36" s="278">
        <v>45537</v>
      </c>
      <c r="AA36" s="281" t="s">
        <v>135</v>
      </c>
      <c r="AB36" s="281" t="s">
        <v>136</v>
      </c>
      <c r="AC36" s="284" t="s">
        <v>81</v>
      </c>
      <c r="AD36" s="281" t="s">
        <v>137</v>
      </c>
      <c r="AE36" s="1"/>
      <c r="AF36" s="275" t="s">
        <v>138</v>
      </c>
      <c r="AG36" s="275" t="s">
        <v>139</v>
      </c>
    </row>
    <row r="37" spans="1:33" ht="56.25" customHeight="1" x14ac:dyDescent="0.25">
      <c r="A37" s="98"/>
      <c r="B37" s="273"/>
      <c r="C37" s="251"/>
      <c r="D37" s="254"/>
      <c r="E37" s="257"/>
      <c r="F37" s="235"/>
      <c r="G37" s="87"/>
      <c r="H37" s="111"/>
      <c r="I37" s="260"/>
      <c r="J37" s="8" t="s">
        <v>78</v>
      </c>
      <c r="K37" s="9" t="s">
        <v>79</v>
      </c>
      <c r="L37" s="10">
        <f>IF(K37="ADECUADO",15,IF(K37="INADECUADO",0,""))</f>
        <v>15</v>
      </c>
      <c r="M37" s="129"/>
      <c r="N37" s="131"/>
      <c r="O37" s="132"/>
      <c r="P37" s="95"/>
      <c r="Q37" s="114"/>
      <c r="R37" s="91"/>
      <c r="S37" s="87"/>
      <c r="T37" s="111"/>
      <c r="U37" s="116"/>
      <c r="V37" s="262"/>
      <c r="W37" s="245"/>
      <c r="X37" s="113"/>
      <c r="Y37" s="38"/>
      <c r="Z37" s="279"/>
      <c r="AA37" s="251"/>
      <c r="AB37" s="282"/>
      <c r="AC37" s="284"/>
      <c r="AD37" s="251"/>
      <c r="AE37" s="1"/>
      <c r="AF37" s="276"/>
      <c r="AG37" s="276"/>
    </row>
    <row r="38" spans="1:33" ht="88.5" customHeight="1" x14ac:dyDescent="0.25">
      <c r="A38" s="98"/>
      <c r="B38" s="273"/>
      <c r="C38" s="251"/>
      <c r="D38" s="254"/>
      <c r="E38" s="257"/>
      <c r="F38" s="235"/>
      <c r="G38" s="87"/>
      <c r="H38" s="111"/>
      <c r="I38" s="260"/>
      <c r="J38" s="11" t="s">
        <v>82</v>
      </c>
      <c r="K38" s="9" t="s">
        <v>83</v>
      </c>
      <c r="L38" s="10">
        <f>IF(K38="OPORTUNA",15,IF(K38="INOPORTUNA",0,""))</f>
        <v>15</v>
      </c>
      <c r="M38" s="129"/>
      <c r="N38" s="131"/>
      <c r="O38" s="132"/>
      <c r="P38" s="95"/>
      <c r="Q38" s="12" t="s">
        <v>84</v>
      </c>
      <c r="R38" s="91"/>
      <c r="S38" s="87"/>
      <c r="T38" s="111"/>
      <c r="U38" s="116"/>
      <c r="V38" s="262"/>
      <c r="W38" s="245"/>
      <c r="X38" s="113"/>
      <c r="Y38" s="38"/>
      <c r="Z38" s="279"/>
      <c r="AA38" s="251"/>
      <c r="AB38" s="282"/>
      <c r="AC38" s="284"/>
      <c r="AD38" s="251"/>
      <c r="AE38" s="1"/>
      <c r="AF38" s="276"/>
      <c r="AG38" s="276"/>
    </row>
    <row r="39" spans="1:33" ht="88.5" customHeight="1" x14ac:dyDescent="0.25">
      <c r="A39" s="98"/>
      <c r="B39" s="273"/>
      <c r="C39" s="251"/>
      <c r="D39" s="254"/>
      <c r="E39" s="257"/>
      <c r="F39" s="235"/>
      <c r="G39" s="87"/>
      <c r="H39" s="111"/>
      <c r="I39" s="260"/>
      <c r="J39" s="8" t="s">
        <v>85</v>
      </c>
      <c r="K39" s="9" t="s">
        <v>86</v>
      </c>
      <c r="L39" s="10">
        <f>IF(K39="PREVENIR",15,IF(K39="DETECTAR",10,IF(K39="NO ES UN CONTROL",0,"")))</f>
        <v>10</v>
      </c>
      <c r="M39" s="123" t="str">
        <f>IF(M36&lt;86,"DÉBIL",IF(M36&lt;96,"MODERADO",IF(M36&lt;101,"FUERTE","")))</f>
        <v>MODERADO</v>
      </c>
      <c r="N39" s="131"/>
      <c r="O39" s="125" t="str">
        <f>IF(AND(M39="FUERTE",N36="FUERTE (SIEMPRE SE EJECUTA)"),"FUERTE",IF(OR(M39="DÉBIL",N36="DÉBIL (NO SE EJECUTA)"),"DÉBIL",IF(OR(M39="MODERADO",N36="MODERADO (ALGUNAS VECES)"),"MODERADO")))</f>
        <v>MODERADO</v>
      </c>
      <c r="P39" s="95"/>
      <c r="Q39" s="88" t="str">
        <f>IF(AND($O$19="FUERTE",$Q$16="DIRECTAMENTE"),2,IF(AND($O$19="FUERTE",$Q$16="DIRECTAMENTE"),2,IF(AND($O$19="FUERTE",$Q$16="DIRECTAMENTE"),2,IF(AND($O$19="FUERTE",$Q$16="NO DISMINUYE"),0,IF(AND($O$19="MODERADO",$Q$16="DIRECTAMENTE"),1,IF(AND($O$19="MODERADO",$Q$16="DIRECTAMENTE"),1,IF(AND($O$19="MODERADO",$Q$16="DIRECTAMENTE"),1,IF(AND($O$19="MODERADO",$Q$16="NO DISMINUYE"),0,"N/A"))))))))</f>
        <v>N/A</v>
      </c>
      <c r="R39" s="91"/>
      <c r="S39" s="87"/>
      <c r="T39" s="111"/>
      <c r="U39" s="116"/>
      <c r="V39" s="92" t="s">
        <v>111</v>
      </c>
      <c r="W39" s="245"/>
      <c r="X39" s="92" t="s">
        <v>88</v>
      </c>
      <c r="Y39" s="39"/>
      <c r="Z39" s="279"/>
      <c r="AA39" s="251"/>
      <c r="AB39" s="282"/>
      <c r="AC39" s="284"/>
      <c r="AD39" s="251"/>
      <c r="AE39" s="1"/>
      <c r="AF39" s="276"/>
      <c r="AG39" s="276"/>
    </row>
    <row r="40" spans="1:33" ht="88.5" customHeight="1" x14ac:dyDescent="0.25">
      <c r="A40" s="98"/>
      <c r="B40" s="273"/>
      <c r="C40" s="251"/>
      <c r="D40" s="254"/>
      <c r="E40" s="257"/>
      <c r="F40" s="235"/>
      <c r="G40" s="87"/>
      <c r="H40" s="111"/>
      <c r="I40" s="260"/>
      <c r="J40" s="8" t="s">
        <v>91</v>
      </c>
      <c r="K40" s="9" t="s">
        <v>92</v>
      </c>
      <c r="L40" s="10">
        <f>IF(K40="CONFIABLE",15,IF(K40="NO CONFIABLE",0,""))</f>
        <v>15</v>
      </c>
      <c r="M40" s="124"/>
      <c r="N40" s="131"/>
      <c r="O40" s="125"/>
      <c r="P40" s="95"/>
      <c r="Q40" s="89"/>
      <c r="R40" s="91"/>
      <c r="S40" s="87"/>
      <c r="T40" s="111"/>
      <c r="U40" s="116"/>
      <c r="V40" s="93"/>
      <c r="W40" s="245"/>
      <c r="X40" s="93"/>
      <c r="Y40" s="39"/>
      <c r="Z40" s="279"/>
      <c r="AA40" s="251"/>
      <c r="AB40" s="282"/>
      <c r="AC40" s="284"/>
      <c r="AD40" s="251"/>
      <c r="AE40" s="1"/>
      <c r="AF40" s="276"/>
      <c r="AG40" s="276"/>
    </row>
    <row r="41" spans="1:33" ht="88.5" customHeight="1" x14ac:dyDescent="0.25">
      <c r="A41" s="98"/>
      <c r="B41" s="273"/>
      <c r="C41" s="251"/>
      <c r="D41" s="254"/>
      <c r="E41" s="257"/>
      <c r="F41" s="235"/>
      <c r="G41" s="87"/>
      <c r="H41" s="111"/>
      <c r="I41" s="260"/>
      <c r="J41" s="8" t="s">
        <v>93</v>
      </c>
      <c r="K41" s="9" t="s">
        <v>94</v>
      </c>
      <c r="L41" s="10">
        <f>IF(K41="SE INVESTIGAN Y SE RESUELVEN OPORTUNAMENTE",15,IF(K41="NO SE INVESTIGAN Y SE RESUELVEN OPORTUNAMENTE",0,""))</f>
        <v>15</v>
      </c>
      <c r="M41" s="124"/>
      <c r="N41" s="131"/>
      <c r="O41" s="125"/>
      <c r="P41" s="95"/>
      <c r="Q41" s="89"/>
      <c r="R41" s="91"/>
      <c r="S41" s="87"/>
      <c r="T41" s="111"/>
      <c r="U41" s="116"/>
      <c r="V41" s="263" t="s">
        <v>97</v>
      </c>
      <c r="W41" s="245"/>
      <c r="X41" s="112" t="s">
        <v>127</v>
      </c>
      <c r="Y41" s="38"/>
      <c r="Z41" s="279"/>
      <c r="AA41" s="251"/>
      <c r="AB41" s="282"/>
      <c r="AC41" s="284"/>
      <c r="AD41" s="251"/>
      <c r="AE41" s="1"/>
      <c r="AF41" s="276"/>
      <c r="AG41" s="276"/>
    </row>
    <row r="42" spans="1:33" ht="88.5" customHeight="1" thickBot="1" x14ac:dyDescent="0.3">
      <c r="A42" s="229"/>
      <c r="B42" s="274"/>
      <c r="C42" s="252"/>
      <c r="D42" s="255"/>
      <c r="E42" s="258"/>
      <c r="F42" s="236"/>
      <c r="G42" s="224"/>
      <c r="H42" s="223"/>
      <c r="I42" s="261"/>
      <c r="J42" s="33" t="s">
        <v>113</v>
      </c>
      <c r="K42" s="34" t="s">
        <v>114</v>
      </c>
      <c r="L42" s="35">
        <f>IF(K42="COMPLETA",10,IF(K42="INCOMPLETA",5,IF(K42="NO EXISTE",0,"")))</f>
        <v>10</v>
      </c>
      <c r="M42" s="240"/>
      <c r="N42" s="227"/>
      <c r="O42" s="241"/>
      <c r="P42" s="228"/>
      <c r="Q42" s="225"/>
      <c r="R42" s="226"/>
      <c r="S42" s="224"/>
      <c r="T42" s="223"/>
      <c r="U42" s="218"/>
      <c r="V42" s="264"/>
      <c r="W42" s="246"/>
      <c r="X42" s="265"/>
      <c r="Y42" s="38"/>
      <c r="Z42" s="280"/>
      <c r="AA42" s="252"/>
      <c r="AB42" s="283"/>
      <c r="AC42" s="285"/>
      <c r="AD42" s="252"/>
      <c r="AE42" s="1"/>
      <c r="AF42" s="277"/>
      <c r="AG42" s="277"/>
    </row>
  </sheetData>
  <dataConsolidate/>
  <mergeCells count="180">
    <mergeCell ref="AD36:AD42"/>
    <mergeCell ref="AF36:AF42"/>
    <mergeCell ref="AG36:AG42"/>
    <mergeCell ref="M39:M42"/>
    <mergeCell ref="O39:O42"/>
    <mergeCell ref="Q39:Q42"/>
    <mergeCell ref="V39:V40"/>
    <mergeCell ref="X39:X40"/>
    <mergeCell ref="V41:V42"/>
    <mergeCell ref="X41:X42"/>
    <mergeCell ref="X36:X38"/>
    <mergeCell ref="Z36:Z42"/>
    <mergeCell ref="AA36:AA42"/>
    <mergeCell ref="AB36:AB42"/>
    <mergeCell ref="AC36:AC42"/>
    <mergeCell ref="S36:S42"/>
    <mergeCell ref="T36:T42"/>
    <mergeCell ref="U36:U42"/>
    <mergeCell ref="V36:V38"/>
    <mergeCell ref="W36:W42"/>
    <mergeCell ref="N36:N42"/>
    <mergeCell ref="O36:O38"/>
    <mergeCell ref="P36:P42"/>
    <mergeCell ref="Q36:Q37"/>
    <mergeCell ref="R36:R42"/>
    <mergeCell ref="F36:F42"/>
    <mergeCell ref="G36:G42"/>
    <mergeCell ref="H36:H42"/>
    <mergeCell ref="I36:I42"/>
    <mergeCell ref="M36:M38"/>
    <mergeCell ref="A36:A42"/>
    <mergeCell ref="B36:B42"/>
    <mergeCell ref="C36:C42"/>
    <mergeCell ref="D36:D42"/>
    <mergeCell ref="E36:E42"/>
    <mergeCell ref="AD29:AD35"/>
    <mergeCell ref="AF29:AF35"/>
    <mergeCell ref="AG29:AG35"/>
    <mergeCell ref="M32:M35"/>
    <mergeCell ref="O32:O35"/>
    <mergeCell ref="Q32:Q35"/>
    <mergeCell ref="V32:V33"/>
    <mergeCell ref="X32:X33"/>
    <mergeCell ref="Z32:Z33"/>
    <mergeCell ref="AA32:AA33"/>
    <mergeCell ref="AB32:AB33"/>
    <mergeCell ref="AC32:AC33"/>
    <mergeCell ref="V34:V35"/>
    <mergeCell ref="X34:X35"/>
    <mergeCell ref="X29:X31"/>
    <mergeCell ref="Z29:Z31"/>
    <mergeCell ref="AA29:AA31"/>
    <mergeCell ref="AB29:AB31"/>
    <mergeCell ref="AC29:AC31"/>
    <mergeCell ref="S29:S35"/>
    <mergeCell ref="T29:T35"/>
    <mergeCell ref="U29:U35"/>
    <mergeCell ref="V29:V31"/>
    <mergeCell ref="W29:W35"/>
    <mergeCell ref="N29:N35"/>
    <mergeCell ref="O29:O31"/>
    <mergeCell ref="P29:P35"/>
    <mergeCell ref="Q29:Q30"/>
    <mergeCell ref="R29:R35"/>
    <mergeCell ref="F29:F35"/>
    <mergeCell ref="G29:G35"/>
    <mergeCell ref="H29:H35"/>
    <mergeCell ref="I29:I35"/>
    <mergeCell ref="M29:M31"/>
    <mergeCell ref="A29:A35"/>
    <mergeCell ref="B29:B35"/>
    <mergeCell ref="C29:C35"/>
    <mergeCell ref="D29:D35"/>
    <mergeCell ref="E29:E35"/>
    <mergeCell ref="AF22:AF28"/>
    <mergeCell ref="AG22:AG28"/>
    <mergeCell ref="M25:M28"/>
    <mergeCell ref="O25:O28"/>
    <mergeCell ref="Q25:Q28"/>
    <mergeCell ref="V25:V26"/>
    <mergeCell ref="X25:X26"/>
    <mergeCell ref="V27:V28"/>
    <mergeCell ref="X27:X28"/>
    <mergeCell ref="AB27:AB28"/>
    <mergeCell ref="X22:X24"/>
    <mergeCell ref="Z22:Z28"/>
    <mergeCell ref="AA22:AA26"/>
    <mergeCell ref="AB22:AB26"/>
    <mergeCell ref="AD22:AD28"/>
    <mergeCell ref="S22:S28"/>
    <mergeCell ref="T22:T28"/>
    <mergeCell ref="U22:U28"/>
    <mergeCell ref="V22:V24"/>
    <mergeCell ref="W22:W28"/>
    <mergeCell ref="N22:N28"/>
    <mergeCell ref="O22:O24"/>
    <mergeCell ref="P22:P28"/>
    <mergeCell ref="Q22:Q23"/>
    <mergeCell ref="R22:R28"/>
    <mergeCell ref="F22:F28"/>
    <mergeCell ref="G22:G28"/>
    <mergeCell ref="H22:H28"/>
    <mergeCell ref="I22:I28"/>
    <mergeCell ref="M22:M24"/>
    <mergeCell ref="A22:A28"/>
    <mergeCell ref="B22:B28"/>
    <mergeCell ref="C22:C28"/>
    <mergeCell ref="D22:D28"/>
    <mergeCell ref="E22:E28"/>
    <mergeCell ref="AF12:AG14"/>
    <mergeCell ref="Z12:AD14"/>
    <mergeCell ref="AD16:AD20"/>
    <mergeCell ref="AF16:AF21"/>
    <mergeCell ref="AG16:AG21"/>
    <mergeCell ref="Z17:Z18"/>
    <mergeCell ref="AA17:AA18"/>
    <mergeCell ref="AB17:AB18"/>
    <mergeCell ref="AC17:AC18"/>
    <mergeCell ref="B6:H6"/>
    <mergeCell ref="M6:N6"/>
    <mergeCell ref="B8:I8"/>
    <mergeCell ref="B9:I9"/>
    <mergeCell ref="A12:D12"/>
    <mergeCell ref="E12:X12"/>
    <mergeCell ref="A1:A4"/>
    <mergeCell ref="B1:AC2"/>
    <mergeCell ref="AD1:AF1"/>
    <mergeCell ref="AD2:AF2"/>
    <mergeCell ref="B3:AC4"/>
    <mergeCell ref="AD3:AF3"/>
    <mergeCell ref="AD4:AF4"/>
    <mergeCell ref="A13:A15"/>
    <mergeCell ref="B13:B15"/>
    <mergeCell ref="C13:C15"/>
    <mergeCell ref="D13:D15"/>
    <mergeCell ref="E13:H13"/>
    <mergeCell ref="I13:Q13"/>
    <mergeCell ref="T13:X13"/>
    <mergeCell ref="E14:H14"/>
    <mergeCell ref="U14:U15"/>
    <mergeCell ref="I14:I15"/>
    <mergeCell ref="J14:J15"/>
    <mergeCell ref="K14:K15"/>
    <mergeCell ref="L14:L15"/>
    <mergeCell ref="M14:M15"/>
    <mergeCell ref="V14:V15"/>
    <mergeCell ref="W14:X14"/>
    <mergeCell ref="Q14:Q15"/>
    <mergeCell ref="R14:R15"/>
    <mergeCell ref="T14:T15"/>
    <mergeCell ref="O14:O15"/>
    <mergeCell ref="P14:P15"/>
    <mergeCell ref="I16:I21"/>
    <mergeCell ref="M19:M21"/>
    <mergeCell ref="O19:O21"/>
    <mergeCell ref="N14:N15"/>
    <mergeCell ref="M16:M18"/>
    <mergeCell ref="N16:N21"/>
    <mergeCell ref="O16:O18"/>
    <mergeCell ref="P16:P21"/>
    <mergeCell ref="Y16:Y18"/>
    <mergeCell ref="A16:A21"/>
    <mergeCell ref="B16:B21"/>
    <mergeCell ref="C16:C21"/>
    <mergeCell ref="D16:D21"/>
    <mergeCell ref="E16:E21"/>
    <mergeCell ref="F16:F21"/>
    <mergeCell ref="G16:G21"/>
    <mergeCell ref="H16:H21"/>
    <mergeCell ref="X16:X18"/>
    <mergeCell ref="Q16:Q17"/>
    <mergeCell ref="U16:U21"/>
    <mergeCell ref="V16:V18"/>
    <mergeCell ref="W16:W21"/>
    <mergeCell ref="T16:T21"/>
    <mergeCell ref="S16:S21"/>
    <mergeCell ref="Q19:Q21"/>
    <mergeCell ref="R16:R21"/>
    <mergeCell ref="V19:V20"/>
    <mergeCell ref="X19:X20"/>
  </mergeCells>
  <conditionalFormatting sqref="H16:H21">
    <cfRule type="containsText" dxfId="23" priority="22" operator="containsText" text="EXTREMO">
      <formula>NOT(ISERROR(SEARCH("EXTREMO",H16)))</formula>
    </cfRule>
    <cfRule type="containsText" dxfId="22" priority="23" operator="containsText" text="ALTO">
      <formula>NOT(ISERROR(SEARCH("ALTO",H16)))</formula>
    </cfRule>
    <cfRule type="containsText" dxfId="21" priority="24" operator="containsText" text="MODERADO">
      <formula>NOT(ISERROR(SEARCH("MODERADO",H16)))</formula>
    </cfRule>
  </conditionalFormatting>
  <conditionalFormatting sqref="T16:T21">
    <cfRule type="containsText" dxfId="20" priority="19" operator="containsText" text="EXTREMO">
      <formula>NOT(ISERROR(SEARCH("EXTREMO",T16)))</formula>
    </cfRule>
    <cfRule type="containsText" dxfId="19" priority="20" operator="containsText" text="ALTO">
      <formula>NOT(ISERROR(SEARCH("ALTO",T16)))</formula>
    </cfRule>
    <cfRule type="containsText" dxfId="18" priority="21" operator="containsText" text="MODERADO">
      <formula>NOT(ISERROR(SEARCH("MODERADO",T16)))</formula>
    </cfRule>
  </conditionalFormatting>
  <conditionalFormatting sqref="H22:H28">
    <cfRule type="containsText" dxfId="17" priority="16" operator="containsText" text="EXTREMO">
      <formula>NOT(ISERROR(SEARCH("EXTREMO",H22)))</formula>
    </cfRule>
    <cfRule type="containsText" dxfId="16" priority="17" operator="containsText" text="ALTO">
      <formula>NOT(ISERROR(SEARCH("ALTO",H22)))</formula>
    </cfRule>
    <cfRule type="containsText" dxfId="15" priority="18" operator="containsText" text="MODERADO">
      <formula>NOT(ISERROR(SEARCH("MODERADO",H22)))</formula>
    </cfRule>
  </conditionalFormatting>
  <conditionalFormatting sqref="T22:T28">
    <cfRule type="containsText" dxfId="14" priority="13" operator="containsText" text="EXTREMO">
      <formula>NOT(ISERROR(SEARCH("EXTREMO",T22)))</formula>
    </cfRule>
    <cfRule type="containsText" dxfId="13" priority="14" operator="containsText" text="ALTO">
      <formula>NOT(ISERROR(SEARCH("ALTO",T22)))</formula>
    </cfRule>
    <cfRule type="containsText" dxfId="12" priority="15" operator="containsText" text="MODERADO">
      <formula>NOT(ISERROR(SEARCH("MODERADO",T22)))</formula>
    </cfRule>
  </conditionalFormatting>
  <conditionalFormatting sqref="H29:H35">
    <cfRule type="containsText" dxfId="11" priority="10" operator="containsText" text="EXTREMO">
      <formula>NOT(ISERROR(SEARCH("EXTREMO",H29)))</formula>
    </cfRule>
    <cfRule type="containsText" dxfId="10" priority="11" operator="containsText" text="ALTO">
      <formula>NOT(ISERROR(SEARCH("ALTO",H29)))</formula>
    </cfRule>
    <cfRule type="containsText" dxfId="9" priority="12" operator="containsText" text="MODERADO">
      <formula>NOT(ISERROR(SEARCH("MODERADO",H29)))</formula>
    </cfRule>
  </conditionalFormatting>
  <conditionalFormatting sqref="T29:T35">
    <cfRule type="containsText" dxfId="8" priority="7" operator="containsText" text="EXTREMO">
      <formula>NOT(ISERROR(SEARCH("EXTREMO",T29)))</formula>
    </cfRule>
    <cfRule type="containsText" dxfId="7" priority="8" operator="containsText" text="ALTO">
      <formula>NOT(ISERROR(SEARCH("ALTO",T29)))</formula>
    </cfRule>
    <cfRule type="containsText" dxfId="6" priority="9" operator="containsText" text="MODERADO">
      <formula>NOT(ISERROR(SEARCH("MODERADO",T29)))</formula>
    </cfRule>
  </conditionalFormatting>
  <conditionalFormatting sqref="H36:H42">
    <cfRule type="containsText" dxfId="5" priority="4" operator="containsText" text="EXTREMO">
      <formula>NOT(ISERROR(SEARCH("EXTREMO",H36)))</formula>
    </cfRule>
    <cfRule type="containsText" dxfId="4" priority="5" operator="containsText" text="ALTO">
      <formula>NOT(ISERROR(SEARCH("ALTO",H36)))</formula>
    </cfRule>
    <cfRule type="containsText" dxfId="3" priority="6" operator="containsText" text="MODERADO">
      <formula>NOT(ISERROR(SEARCH("MODERADO",H36)))</formula>
    </cfRule>
  </conditionalFormatting>
  <conditionalFormatting sqref="T36:T42">
    <cfRule type="containsText" dxfId="2" priority="1" operator="containsText" text="EXTREMO">
      <formula>NOT(ISERROR(SEARCH("EXTREMO",T36)))</formula>
    </cfRule>
    <cfRule type="containsText" dxfId="1" priority="2" operator="containsText" text="ALTO">
      <formula>NOT(ISERROR(SEARCH("ALTO",T36)))</formula>
    </cfRule>
    <cfRule type="containsText" dxfId="0" priority="3" operator="containsText" text="MODERADO">
      <formula>NOT(ISERROR(SEARCH("MODERADO",T36)))</formula>
    </cfRule>
  </conditionalFormatting>
  <dataValidations count="2">
    <dataValidation type="list" allowBlank="1" showInputMessage="1" showErrorMessage="1" sqref="Q16:Q17 Q22:Q23 Q29:Q30 Q36:Q37" xr:uid="{50EE4EE4-DCE7-4643-957B-C09F938DD8C8}">
      <formula1>$AE$19:$AE$21</formula1>
    </dataValidation>
    <dataValidation type="list" allowBlank="1" showInputMessage="1" showErrorMessage="1" sqref="N16 N22 N29 N36" xr:uid="{3C5DC74B-944C-42E2-AAF8-3741B4EC0AD3}">
      <formula1>$AE$14:$AF$14</formula1>
    </dataValidation>
  </dataValidations>
  <pageMargins left="0.70866141732283472" right="0.70866141732283472" top="0.74803149606299213" bottom="0.74803149606299213" header="0.31496062992125984" footer="0.31496062992125984"/>
  <pageSetup scale="13" fitToWidth="2" fitToHeight="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bc649f1-e7f9-468c-8412-068dfd45bb2d">
      <Terms xmlns="http://schemas.microsoft.com/office/infopath/2007/PartnerControls"/>
    </lcf76f155ced4ddcb4097134ff3c332f>
    <TaxCatchAll xmlns="88415ba3-4c0e-4d95-9566-b4e76717e71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E1EA66CDFBEB943AC5D941CA9D16E43" ma:contentTypeVersion="13" ma:contentTypeDescription="Crear nuevo documento." ma:contentTypeScope="" ma:versionID="e138b98a7b07c40c61b6f266bc7e216f">
  <xsd:schema xmlns:xsd="http://www.w3.org/2001/XMLSchema" xmlns:xs="http://www.w3.org/2001/XMLSchema" xmlns:p="http://schemas.microsoft.com/office/2006/metadata/properties" xmlns:ns2="4bc649f1-e7f9-468c-8412-068dfd45bb2d" xmlns:ns3="88415ba3-4c0e-4d95-9566-b4e76717e711" targetNamespace="http://schemas.microsoft.com/office/2006/metadata/properties" ma:root="true" ma:fieldsID="c8e2eae0af7cef5d0d8ec3ae56680ff5" ns2:_="" ns3:_="">
    <xsd:import namespace="4bc649f1-e7f9-468c-8412-068dfd45bb2d"/>
    <xsd:import namespace="88415ba3-4c0e-4d95-9566-b4e76717e71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c649f1-e7f9-468c-8412-068dfd45bb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8415ba3-4c0e-4d95-9566-b4e76717e711"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e87e9c04-9322-4f02-85cd-322a08f0d447}" ma:internalName="TaxCatchAll" ma:showField="CatchAllData" ma:web="88415ba3-4c0e-4d95-9566-b4e76717e7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0D312D-F33A-4ACD-B551-D56D9F7B0FA3}">
  <ds:schemaRefs>
    <ds:schemaRef ds:uri="http://schemas.microsoft.com/office/2006/metadata/properties"/>
    <ds:schemaRef ds:uri="http://schemas.microsoft.com/office/infopath/2007/PartnerControls"/>
    <ds:schemaRef ds:uri="4bc649f1-e7f9-468c-8412-068dfd45bb2d"/>
    <ds:schemaRef ds:uri="88415ba3-4c0e-4d95-9566-b4e76717e711"/>
  </ds:schemaRefs>
</ds:datastoreItem>
</file>

<file path=customXml/itemProps2.xml><?xml version="1.0" encoding="utf-8"?>
<ds:datastoreItem xmlns:ds="http://schemas.openxmlformats.org/officeDocument/2006/customXml" ds:itemID="{1545B37D-A377-479B-A6AB-E4CE179195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c649f1-e7f9-468c-8412-068dfd45bb2d"/>
    <ds:schemaRef ds:uri="88415ba3-4c0e-4d95-9566-b4e76717e7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74AE119-0907-4A09-8672-FF36F0F8FB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Procesos Misionales</vt:lpstr>
      <vt:lpstr>'Procesos Misionales'!Área_de_impresión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Betancour Garcia</dc:creator>
  <cp:keywords/>
  <dc:description/>
  <cp:lastModifiedBy>Jean  Paul Pinzon Riano</cp:lastModifiedBy>
  <cp:revision/>
  <dcterms:created xsi:type="dcterms:W3CDTF">2020-01-16T20:08:19Z</dcterms:created>
  <dcterms:modified xsi:type="dcterms:W3CDTF">2024-09-12T14:55:28Z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0x010100BE1EA66CDFBEB943AC5D941CA9D16E43</vt:lpwstr>
  </property>
  <property fmtid="{D5CDD505-2E9C-101B-9397-08002B2CF9AE}" pid="3" name="MediaServiceImageTags">
    <vt:lpwstr/>
  </property>
</Properties>
</file>